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4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5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6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7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8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drawings/drawing9.xml" ContentType="application/vnd.openxmlformats-officedocument.drawing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0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1.xml" ContentType="application/vnd.openxmlformats-officedocument.drawing+xml"/>
  <Override PartName="/xl/ctrlProps/ctrlProp55.xml" ContentType="application/vnd.ms-excel.controlpropertie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defaultThemeVersion="124226"/>
  <bookViews>
    <workbookView xWindow="0" yWindow="0" windowWidth="23040" windowHeight="8640" firstSheet="1" activeTab="1"/>
  </bookViews>
  <sheets>
    <sheet name="Цены" sheetId="5" state="veryHidden" r:id="rId1"/>
    <sheet name="Main" sheetId="17" r:id="rId2"/>
    <sheet name="Курс" sheetId="12" state="veryHidden" r:id="rId3"/>
    <sheet name="TopLine XL 2019" sheetId="13" r:id="rId4"/>
    <sheet name="TopLine XL" sheetId="4" r:id="rId5"/>
    <sheet name="TopLine L 2020" sheetId="14" r:id="rId6"/>
    <sheet name="TopLine L" sheetId="3" r:id="rId7"/>
    <sheet name="WL L" sheetId="19" r:id="rId8"/>
    <sheet name="AVT фасады" sheetId="11" r:id="rId9"/>
    <sheet name="AvanTech YOU" sheetId="10" r:id="rId10"/>
    <sheet name="InnoTech Atira" sheetId="7" r:id="rId11"/>
    <sheet name="Quadro" sheetId="6" r:id="rId12"/>
    <sheet name="Actro &amp; Quadro YOU" sheetId="20" r:id="rId13"/>
    <sheet name="Расчет веса" sheetId="9" r:id="rId14"/>
  </sheets>
  <definedNames>
    <definedName name="ExternalData_1" localSheetId="2" hidden="1">Курс!$A$1:$E$35</definedName>
  </definedNames>
  <calcPr calcId="162913"/>
</workbook>
</file>

<file path=xl/calcChain.xml><?xml version="1.0" encoding="utf-8"?>
<calcChain xmlns="http://schemas.openxmlformats.org/spreadsheetml/2006/main">
  <c r="E5" i="20" l="1"/>
  <c r="BU6" i="20"/>
  <c r="BV6" i="20" s="1"/>
  <c r="X10" i="20" s="1"/>
  <c r="BU5" i="20"/>
  <c r="BV5" i="20" s="1"/>
  <c r="T10" i="20" s="1"/>
  <c r="BR26" i="20"/>
  <c r="BS26" i="20" s="1"/>
  <c r="BU64" i="20"/>
  <c r="C14" i="20" s="1"/>
  <c r="J2" i="20" s="1"/>
  <c r="BR64" i="20"/>
  <c r="BR35" i="20"/>
  <c r="BS35" i="20" s="1"/>
  <c r="BR34" i="20"/>
  <c r="BS34" i="20" s="1"/>
  <c r="BR33" i="20"/>
  <c r="BS33" i="20" s="1"/>
  <c r="BR32" i="20"/>
  <c r="BS32" i="20" s="1"/>
  <c r="BR27" i="20"/>
  <c r="BS27" i="20" s="1"/>
  <c r="D13" i="20"/>
  <c r="C13" i="20"/>
  <c r="BR25" i="20" s="1"/>
  <c r="H10" i="20"/>
  <c r="E7" i="20"/>
  <c r="E6" i="20"/>
  <c r="K4" i="20" l="1"/>
  <c r="BS25" i="20"/>
  <c r="C10" i="20" s="1"/>
  <c r="N14" i="20" s="1"/>
  <c r="D11" i="20"/>
  <c r="D10" i="20"/>
  <c r="K14" i="20" s="1"/>
  <c r="C11" i="20"/>
  <c r="C12" i="20"/>
  <c r="Q9" i="20" s="1"/>
  <c r="D12" i="20"/>
  <c r="N4" i="20" s="1"/>
  <c r="H3" i="13"/>
  <c r="U18" i="19" l="1"/>
  <c r="AA75" i="13" l="1"/>
  <c r="H5" i="19" l="1" a="1"/>
  <c r="H5" i="19" s="1"/>
  <c r="H12" i="19"/>
  <c r="H11" i="19"/>
  <c r="H10" i="19"/>
  <c r="I10" i="19" s="1"/>
  <c r="H9" i="19"/>
  <c r="I9" i="19" s="1"/>
  <c r="I16" i="19"/>
  <c r="I17" i="19"/>
  <c r="I18" i="19"/>
  <c r="H13" i="19"/>
  <c r="I13" i="19" s="1"/>
  <c r="H18" i="19" l="1"/>
  <c r="H17" i="19"/>
  <c r="H16" i="19"/>
  <c r="I12" i="19"/>
  <c r="I11" i="19"/>
  <c r="N8" i="19"/>
  <c r="H8" i="19"/>
  <c r="I8" i="19" s="1"/>
  <c r="I5" i="19" l="1"/>
  <c r="H4" i="19" a="1"/>
  <c r="H4" i="19" s="1"/>
  <c r="I4" i="19" s="1"/>
  <c r="T15" i="19" l="1"/>
  <c r="V15" i="19" s="1"/>
  <c r="T18" i="19" l="1"/>
  <c r="D23" i="19"/>
  <c r="U19" i="19"/>
  <c r="W19" i="19" s="1"/>
  <c r="T19" i="19"/>
  <c r="V19" i="19" s="1"/>
  <c r="C23" i="19" s="1"/>
  <c r="W18" i="19"/>
  <c r="D22" i="19" s="1"/>
  <c r="U17" i="19"/>
  <c r="W17" i="19" s="1"/>
  <c r="D21" i="19" s="1"/>
  <c r="T17" i="19"/>
  <c r="V17" i="19" s="1"/>
  <c r="C21" i="19" s="1"/>
  <c r="U16" i="19"/>
  <c r="W16" i="19" s="1"/>
  <c r="D20" i="19" s="1"/>
  <c r="T16" i="19"/>
  <c r="V16" i="19" s="1"/>
  <c r="C20" i="19" s="1"/>
  <c r="U22" i="19"/>
  <c r="W22" i="19" s="1"/>
  <c r="D19" i="19" s="1"/>
  <c r="T22" i="19"/>
  <c r="V22" i="19" s="1"/>
  <c r="C19" i="19" s="1"/>
  <c r="U21" i="19"/>
  <c r="W21" i="19" s="1"/>
  <c r="D18" i="19" s="1"/>
  <c r="T21" i="19"/>
  <c r="V21" i="19" s="1"/>
  <c r="C18" i="19" s="1"/>
  <c r="C17" i="19"/>
  <c r="R33" i="19"/>
  <c r="U13" i="19" s="1"/>
  <c r="T25" i="19" s="1"/>
  <c r="E14" i="19"/>
  <c r="E45" i="19"/>
  <c r="E40" i="19"/>
  <c r="E35" i="19"/>
  <c r="T20" i="19"/>
  <c r="V20" i="19" s="1"/>
  <c r="C24" i="19" s="1"/>
  <c r="W20" i="19"/>
  <c r="N18" i="19"/>
  <c r="N17" i="19"/>
  <c r="N16" i="19"/>
  <c r="N15" i="19"/>
  <c r="N14" i="19"/>
  <c r="E13" i="19"/>
  <c r="E12" i="19"/>
  <c r="E11" i="19"/>
  <c r="E10" i="19"/>
  <c r="E9" i="19"/>
  <c r="H3" i="19" l="1"/>
  <c r="I3" i="19" s="1"/>
  <c r="AX19" i="19"/>
  <c r="AX18" i="19" s="1"/>
  <c r="AX17" i="19" s="1"/>
  <c r="AX16" i="19" s="1"/>
  <c r="AX21" i="19" s="1"/>
  <c r="AX9" i="19"/>
  <c r="AX8" i="19" s="1"/>
  <c r="AX7" i="19" s="1"/>
  <c r="AX6" i="19" s="1"/>
  <c r="AX5" i="19" s="1"/>
  <c r="AX4" i="19" s="1"/>
  <c r="AX3" i="19" s="1"/>
  <c r="AX11" i="19" s="1"/>
  <c r="V18" i="19"/>
  <c r="C22" i="19" s="1"/>
  <c r="T26" i="19"/>
  <c r="U15" i="19" s="1"/>
  <c r="W15" i="19" s="1"/>
  <c r="D17" i="19" s="1"/>
  <c r="BA17" i="19" l="1"/>
  <c r="BB16" i="19" s="1"/>
  <c r="BA16" i="19"/>
  <c r="AV74" i="19" a="1"/>
  <c r="AV74" i="19" s="1"/>
  <c r="F27" i="19" s="1"/>
  <c r="BB74" i="19" a="1"/>
  <c r="BB74" i="19" s="1"/>
  <c r="F28" i="19" s="1"/>
  <c r="H15" i="19" a="1"/>
  <c r="H15" i="19" s="1"/>
  <c r="H14" i="19" a="1"/>
  <c r="H14" i="19" s="1"/>
  <c r="S8" i="19"/>
  <c r="S11" i="19" s="1"/>
  <c r="D36" i="19" s="1"/>
  <c r="AD25" i="19" s="1" a="1"/>
  <c r="AD25" i="19" s="1"/>
  <c r="N9" i="19" l="1"/>
  <c r="N13" i="19"/>
  <c r="N12" i="19"/>
  <c r="N11" i="19"/>
  <c r="N10" i="19"/>
  <c r="AA133" i="19" a="1"/>
  <c r="AA133" i="19" s="1"/>
  <c r="V133" i="19" a="1"/>
  <c r="V133" i="19" s="1"/>
  <c r="AA113" i="19" a="1"/>
  <c r="AA113" i="19" s="1"/>
  <c r="V109" i="19" a="1"/>
  <c r="V109" i="19" s="1"/>
  <c r="AA132" i="19" a="1"/>
  <c r="AA132" i="19" s="1"/>
  <c r="V132" i="19" a="1"/>
  <c r="V132" i="19" s="1"/>
  <c r="V108" i="19" a="1"/>
  <c r="V108" i="19" s="1"/>
  <c r="H6" i="19" s="1" a="1"/>
  <c r="H6" i="19" s="1"/>
  <c r="AA112" i="19" a="1"/>
  <c r="AA112" i="19" s="1"/>
  <c r="H7" i="19" s="1" a="1"/>
  <c r="H7" i="19" s="1"/>
  <c r="W6" i="19"/>
  <c r="AE32" i="19"/>
  <c r="AE31" i="19"/>
  <c r="I15" i="19"/>
  <c r="I14" i="19"/>
  <c r="AH32" i="19"/>
  <c r="F31" i="19" s="1"/>
  <c r="AC26" i="19" a="1"/>
  <c r="AC26" i="19" s="1"/>
  <c r="AC25" i="19" a="1"/>
  <c r="AC25" i="19" s="1"/>
  <c r="W7" i="19" a="1"/>
  <c r="W7" i="19" s="1"/>
  <c r="H3" i="12"/>
  <c r="F30" i="19" l="1"/>
  <c r="I7" i="19"/>
  <c r="AI71" i="13"/>
  <c r="AI69" i="13"/>
  <c r="AI68" i="13" s="1"/>
  <c r="AI67" i="13" s="1"/>
  <c r="AI66" i="13" s="1"/>
  <c r="AI65" i="13" s="1"/>
  <c r="I6" i="19" l="1"/>
  <c r="Y43" i="7"/>
  <c r="Z43" i="7" s="1"/>
  <c r="Z40" i="7" s="1"/>
  <c r="Z44" i="7" s="1"/>
  <c r="C29" i="7" s="1"/>
  <c r="Y35" i="7"/>
  <c r="Z35" i="7" s="1"/>
  <c r="Z32" i="7" s="1"/>
  <c r="Z36" i="7" s="1"/>
  <c r="B41" i="7" s="1"/>
  <c r="V28" i="7"/>
  <c r="Y20" i="7"/>
  <c r="Z20" i="7" s="1"/>
  <c r="AB17" i="7" s="1"/>
  <c r="Z21" i="7" s="1"/>
  <c r="B23" i="7" s="1"/>
  <c r="E7" i="7"/>
  <c r="H2" i="5" l="1"/>
  <c r="BB45" i="11" l="1"/>
  <c r="BU7" i="6" l="1"/>
  <c r="BV7" i="6" s="1"/>
  <c r="AB10" i="6" s="1"/>
  <c r="BU6" i="6"/>
  <c r="BV6" i="6" s="1"/>
  <c r="X10" i="6" s="1"/>
  <c r="BU5" i="6"/>
  <c r="BV5" i="6" s="1"/>
  <c r="T10" i="6" s="1"/>
  <c r="AK24" i="10" l="1"/>
  <c r="AK25" i="10" s="1"/>
  <c r="M22" i="10" s="1"/>
  <c r="AK21" i="10"/>
  <c r="AK22" i="10" s="1"/>
  <c r="I22" i="10" s="1"/>
  <c r="T10" i="13" l="1"/>
  <c r="V10" i="13" s="1"/>
  <c r="C27" i="13" s="1"/>
  <c r="W10" i="13"/>
  <c r="T7" i="13"/>
  <c r="W71" i="13" l="1"/>
  <c r="S66" i="13" l="1"/>
  <c r="T2" i="13"/>
  <c r="V2" i="13" s="1"/>
  <c r="N13" i="13"/>
  <c r="H13" i="13"/>
  <c r="I13" i="13" s="1"/>
  <c r="N12" i="13"/>
  <c r="H12" i="13"/>
  <c r="I12" i="13" s="1"/>
  <c r="N11" i="13"/>
  <c r="H11" i="13"/>
  <c r="I11" i="13" s="1"/>
  <c r="N10" i="13"/>
  <c r="N9" i="13"/>
  <c r="N8" i="13"/>
  <c r="N7" i="13"/>
  <c r="N6" i="13"/>
  <c r="H8" i="13"/>
  <c r="I8" i="13" s="1"/>
  <c r="AM7" i="13"/>
  <c r="AJ8" i="13" l="1"/>
  <c r="AD36" i="13" l="1"/>
  <c r="AD43" i="13"/>
  <c r="AD38" i="13"/>
  <c r="AD37" i="13"/>
  <c r="AF13" i="14" l="1"/>
  <c r="F31" i="14" s="1"/>
  <c r="N15" i="14" l="1"/>
  <c r="H15" i="14"/>
  <c r="N14" i="14"/>
  <c r="H14" i="14"/>
  <c r="N13" i="14"/>
  <c r="H13" i="14"/>
  <c r="N12" i="14"/>
  <c r="N11" i="14"/>
  <c r="N10" i="14"/>
  <c r="H10" i="14"/>
  <c r="I10" i="14" s="1"/>
  <c r="N9" i="14"/>
  <c r="N8" i="14"/>
  <c r="H7" i="14"/>
  <c r="I7" i="14" s="1"/>
  <c r="I15" i="14" l="1"/>
  <c r="I14" i="14"/>
  <c r="I13" i="14"/>
  <c r="U47" i="14" l="1"/>
  <c r="S40" i="14"/>
  <c r="S39" i="14" s="1"/>
  <c r="S38" i="14" s="1"/>
  <c r="S37" i="14" s="1"/>
  <c r="S36" i="14" l="1"/>
  <c r="S42" i="14" s="1"/>
  <c r="H4" i="14" s="1"/>
  <c r="I4" i="14" s="1"/>
  <c r="I2" i="5" l="1"/>
  <c r="F4222" i="5" l="1"/>
  <c r="G4222" i="5" s="1"/>
  <c r="F4230" i="5"/>
  <c r="G4230" i="5" s="1"/>
  <c r="F4238" i="5"/>
  <c r="G4238" i="5" s="1"/>
  <c r="F4236" i="5"/>
  <c r="G4236" i="5" s="1"/>
  <c r="F4223" i="5"/>
  <c r="G4223" i="5" s="1"/>
  <c r="F4231" i="5"/>
  <c r="G4231" i="5" s="1"/>
  <c r="F4239" i="5"/>
  <c r="G4239" i="5" s="1"/>
  <c r="F4225" i="5"/>
  <c r="G4225" i="5" s="1"/>
  <c r="F4241" i="5"/>
  <c r="G4241" i="5" s="1"/>
  <c r="F4226" i="5"/>
  <c r="G4226" i="5" s="1"/>
  <c r="F4227" i="5"/>
  <c r="G4227" i="5" s="1"/>
  <c r="F4220" i="5"/>
  <c r="G4220" i="5" s="1"/>
  <c r="F4221" i="5"/>
  <c r="G4221" i="5" s="1"/>
  <c r="F4237" i="5"/>
  <c r="G4237" i="5" s="1"/>
  <c r="F4224" i="5"/>
  <c r="G4224" i="5" s="1"/>
  <c r="F4232" i="5"/>
  <c r="G4232" i="5" s="1"/>
  <c r="F4240" i="5"/>
  <c r="G4240" i="5" s="1"/>
  <c r="F4233" i="5"/>
  <c r="G4233" i="5" s="1"/>
  <c r="F4218" i="5"/>
  <c r="G4218" i="5" s="1"/>
  <c r="F4234" i="5"/>
  <c r="G4234" i="5" s="1"/>
  <c r="F4219" i="5"/>
  <c r="G4219" i="5" s="1"/>
  <c r="F4235" i="5"/>
  <c r="G4235" i="5" s="1"/>
  <c r="F4228" i="5"/>
  <c r="G4228" i="5" s="1"/>
  <c r="F4229" i="5"/>
  <c r="G4229" i="5" s="1"/>
  <c r="F4179" i="5"/>
  <c r="G4179" i="5" s="1"/>
  <c r="F4242" i="5"/>
  <c r="G4242" i="5" s="1"/>
  <c r="F4181" i="5"/>
  <c r="G4181" i="5" s="1"/>
  <c r="F4211" i="5"/>
  <c r="G4211" i="5" s="1"/>
  <c r="F4191" i="5"/>
  <c r="G4191" i="5" s="1"/>
  <c r="F4198" i="5"/>
  <c r="G4198" i="5" s="1"/>
  <c r="F4204" i="5"/>
  <c r="G4204" i="5" s="1"/>
  <c r="F4207" i="5"/>
  <c r="G4207" i="5" s="1"/>
  <c r="F4189" i="5"/>
  <c r="G4189" i="5" s="1"/>
  <c r="F4217" i="5"/>
  <c r="G4217" i="5" s="1"/>
  <c r="F4187" i="5"/>
  <c r="G4187" i="5" s="1"/>
  <c r="F4188" i="5"/>
  <c r="G4188" i="5" s="1"/>
  <c r="F4176" i="5"/>
  <c r="G4176" i="5" s="1"/>
  <c r="F4192" i="5"/>
  <c r="G4192" i="5" s="1"/>
  <c r="F4177" i="5"/>
  <c r="G4177" i="5" s="1"/>
  <c r="F4200" i="5"/>
  <c r="G4200" i="5" s="1"/>
  <c r="F4195" i="5"/>
  <c r="G4195" i="5" s="1"/>
  <c r="F4173" i="5"/>
  <c r="G4173" i="5" s="1"/>
  <c r="F4193" i="5"/>
  <c r="G4193" i="5" s="1"/>
  <c r="F4194" i="5"/>
  <c r="G4194" i="5" s="1"/>
  <c r="F4182" i="5"/>
  <c r="G4182" i="5" s="1"/>
  <c r="F4183" i="5"/>
  <c r="G4183" i="5" s="1"/>
  <c r="F4184" i="5"/>
  <c r="G4184" i="5" s="1"/>
  <c r="F4180" i="5"/>
  <c r="G4180" i="5" s="1"/>
  <c r="F4190" i="5"/>
  <c r="G4190" i="5" s="1"/>
  <c r="F4186" i="5"/>
  <c r="G4186" i="5" s="1"/>
  <c r="F4206" i="5"/>
  <c r="G4206" i="5" s="1"/>
  <c r="F4213" i="5"/>
  <c r="G4213" i="5" s="1"/>
  <c r="F4201" i="5"/>
  <c r="G4201" i="5" s="1"/>
  <c r="F4196" i="5"/>
  <c r="G4196" i="5" s="1"/>
  <c r="F4203" i="5"/>
  <c r="G4203" i="5" s="1"/>
  <c r="F4185" i="5"/>
  <c r="G4185" i="5" s="1"/>
  <c r="F4178" i="5"/>
  <c r="G4178" i="5" s="1"/>
  <c r="F4199" i="5"/>
  <c r="G4199" i="5" s="1"/>
  <c r="F4243" i="5"/>
  <c r="G4243" i="5" s="1"/>
  <c r="F4244" i="5"/>
  <c r="G4244" i="5" s="1"/>
  <c r="F4208" i="5"/>
  <c r="G4208" i="5" s="1"/>
  <c r="F4202" i="5"/>
  <c r="G4202" i="5" s="1"/>
  <c r="F4209" i="5"/>
  <c r="G4209" i="5" s="1"/>
  <c r="F4175" i="5"/>
  <c r="G4175" i="5" s="1"/>
  <c r="F4210" i="5"/>
  <c r="G4210" i="5" s="1"/>
  <c r="F4205" i="5"/>
  <c r="G4205" i="5" s="1"/>
  <c r="F4174" i="5"/>
  <c r="G4174" i="5" s="1"/>
  <c r="F4197" i="5"/>
  <c r="G4197" i="5" s="1"/>
  <c r="F4214" i="5"/>
  <c r="G4214" i="5" s="1"/>
  <c r="F4215" i="5"/>
  <c r="G4215" i="5" s="1"/>
  <c r="F4216" i="5"/>
  <c r="G4216" i="5" s="1"/>
  <c r="F4212" i="5"/>
  <c r="G4212" i="5" s="1"/>
  <c r="F4245" i="5"/>
  <c r="G4245" i="5" s="1"/>
  <c r="F8" i="5"/>
  <c r="G8" i="5" s="1"/>
  <c r="F16" i="5"/>
  <c r="G16" i="5" s="1"/>
  <c r="F24" i="5"/>
  <c r="G24" i="5" s="1"/>
  <c r="F32" i="5"/>
  <c r="G32" i="5" s="1"/>
  <c r="F40" i="5"/>
  <c r="G40" i="5" s="1"/>
  <c r="F48" i="5"/>
  <c r="G48" i="5" s="1"/>
  <c r="F56" i="5"/>
  <c r="G56" i="5" s="1"/>
  <c r="F64" i="5"/>
  <c r="G64" i="5" s="1"/>
  <c r="F72" i="5"/>
  <c r="G72" i="5" s="1"/>
  <c r="F80" i="5"/>
  <c r="G80" i="5" s="1"/>
  <c r="F88" i="5"/>
  <c r="G88" i="5" s="1"/>
  <c r="F96" i="5"/>
  <c r="G96" i="5" s="1"/>
  <c r="F104" i="5"/>
  <c r="G104" i="5" s="1"/>
  <c r="F112" i="5"/>
  <c r="G112" i="5" s="1"/>
  <c r="F120" i="5"/>
  <c r="G120" i="5" s="1"/>
  <c r="F128" i="5"/>
  <c r="G128" i="5" s="1"/>
  <c r="F136" i="5"/>
  <c r="G136" i="5" s="1"/>
  <c r="F144" i="5"/>
  <c r="G144" i="5" s="1"/>
  <c r="F152" i="5"/>
  <c r="G152" i="5" s="1"/>
  <c r="F160" i="5"/>
  <c r="G160" i="5" s="1"/>
  <c r="F168" i="5"/>
  <c r="G168" i="5" s="1"/>
  <c r="F176" i="5"/>
  <c r="G176" i="5" s="1"/>
  <c r="F184" i="5"/>
  <c r="G184" i="5" s="1"/>
  <c r="F192" i="5"/>
  <c r="G192" i="5" s="1"/>
  <c r="F200" i="5"/>
  <c r="G200" i="5" s="1"/>
  <c r="F208" i="5"/>
  <c r="G208" i="5" s="1"/>
  <c r="F216" i="5"/>
  <c r="G216" i="5" s="1"/>
  <c r="F224" i="5"/>
  <c r="G224" i="5" s="1"/>
  <c r="F232" i="5"/>
  <c r="G232" i="5" s="1"/>
  <c r="F240" i="5"/>
  <c r="G240" i="5" s="1"/>
  <c r="F248" i="5"/>
  <c r="G248" i="5" s="1"/>
  <c r="F256" i="5"/>
  <c r="G256" i="5" s="1"/>
  <c r="F264" i="5"/>
  <c r="G264" i="5" s="1"/>
  <c r="F272" i="5"/>
  <c r="G272" i="5" s="1"/>
  <c r="F280" i="5"/>
  <c r="G280" i="5" s="1"/>
  <c r="F288" i="5"/>
  <c r="G288" i="5" s="1"/>
  <c r="F296" i="5"/>
  <c r="G296" i="5" s="1"/>
  <c r="F304" i="5"/>
  <c r="G304" i="5" s="1"/>
  <c r="F312" i="5"/>
  <c r="G312" i="5" s="1"/>
  <c r="F320" i="5"/>
  <c r="G320" i="5" s="1"/>
  <c r="F328" i="5"/>
  <c r="G328" i="5" s="1"/>
  <c r="F336" i="5"/>
  <c r="G336" i="5" s="1"/>
  <c r="F344" i="5"/>
  <c r="G344" i="5" s="1"/>
  <c r="F352" i="5"/>
  <c r="G352" i="5" s="1"/>
  <c r="F360" i="5"/>
  <c r="G360" i="5" s="1"/>
  <c r="F368" i="5"/>
  <c r="G368" i="5" s="1"/>
  <c r="F376" i="5"/>
  <c r="G376" i="5" s="1"/>
  <c r="F384" i="5"/>
  <c r="G384" i="5" s="1"/>
  <c r="F392" i="5"/>
  <c r="G392" i="5" s="1"/>
  <c r="F400" i="5"/>
  <c r="G400" i="5" s="1"/>
  <c r="F408" i="5"/>
  <c r="G408" i="5" s="1"/>
  <c r="F416" i="5"/>
  <c r="G416" i="5" s="1"/>
  <c r="F424" i="5"/>
  <c r="G424" i="5" s="1"/>
  <c r="F432" i="5"/>
  <c r="G432" i="5" s="1"/>
  <c r="F440" i="5"/>
  <c r="G440" i="5" s="1"/>
  <c r="F448" i="5"/>
  <c r="G448" i="5" s="1"/>
  <c r="F456" i="5"/>
  <c r="G456" i="5" s="1"/>
  <c r="F464" i="5"/>
  <c r="G464" i="5" s="1"/>
  <c r="F472" i="5"/>
  <c r="G472" i="5" s="1"/>
  <c r="F480" i="5"/>
  <c r="G480" i="5" s="1"/>
  <c r="F488" i="5"/>
  <c r="G488" i="5" s="1"/>
  <c r="F496" i="5"/>
  <c r="G496" i="5" s="1"/>
  <c r="F504" i="5"/>
  <c r="G504" i="5" s="1"/>
  <c r="F512" i="5"/>
  <c r="G512" i="5" s="1"/>
  <c r="F520" i="5"/>
  <c r="G520" i="5" s="1"/>
  <c r="F528" i="5"/>
  <c r="G528" i="5" s="1"/>
  <c r="F536" i="5"/>
  <c r="G536" i="5" s="1"/>
  <c r="F544" i="5"/>
  <c r="G544" i="5" s="1"/>
  <c r="F552" i="5"/>
  <c r="G552" i="5" s="1"/>
  <c r="F560" i="5"/>
  <c r="G560" i="5" s="1"/>
  <c r="F568" i="5"/>
  <c r="G568" i="5" s="1"/>
  <c r="F576" i="5"/>
  <c r="G576" i="5" s="1"/>
  <c r="F584" i="5"/>
  <c r="G584" i="5" s="1"/>
  <c r="F592" i="5"/>
  <c r="G592" i="5" s="1"/>
  <c r="F600" i="5"/>
  <c r="G600" i="5" s="1"/>
  <c r="F608" i="5"/>
  <c r="G608" i="5" s="1"/>
  <c r="F616" i="5"/>
  <c r="G616" i="5" s="1"/>
  <c r="F624" i="5"/>
  <c r="G624" i="5" s="1"/>
  <c r="F632" i="5"/>
  <c r="G632" i="5" s="1"/>
  <c r="F640" i="5"/>
  <c r="G640" i="5" s="1"/>
  <c r="F648" i="5"/>
  <c r="G648" i="5" s="1"/>
  <c r="F656" i="5"/>
  <c r="G656" i="5" s="1"/>
  <c r="F664" i="5"/>
  <c r="G664" i="5" s="1"/>
  <c r="F672" i="5"/>
  <c r="G672" i="5" s="1"/>
  <c r="F680" i="5"/>
  <c r="G680" i="5" s="1"/>
  <c r="F688" i="5"/>
  <c r="G688" i="5" s="1"/>
  <c r="F696" i="5"/>
  <c r="G696" i="5" s="1"/>
  <c r="F704" i="5"/>
  <c r="G704" i="5" s="1"/>
  <c r="F712" i="5"/>
  <c r="G712" i="5" s="1"/>
  <c r="F720" i="5"/>
  <c r="G720" i="5" s="1"/>
  <c r="F728" i="5"/>
  <c r="G728" i="5" s="1"/>
  <c r="F736" i="5"/>
  <c r="G736" i="5" s="1"/>
  <c r="F744" i="5"/>
  <c r="G744" i="5" s="1"/>
  <c r="F752" i="5"/>
  <c r="G752" i="5" s="1"/>
  <c r="F760" i="5"/>
  <c r="G760" i="5" s="1"/>
  <c r="F768" i="5"/>
  <c r="G768" i="5" s="1"/>
  <c r="F776" i="5"/>
  <c r="G776" i="5" s="1"/>
  <c r="F784" i="5"/>
  <c r="G784" i="5" s="1"/>
  <c r="F792" i="5"/>
  <c r="G792" i="5" s="1"/>
  <c r="F800" i="5"/>
  <c r="G800" i="5" s="1"/>
  <c r="F808" i="5"/>
  <c r="G808" i="5" s="1"/>
  <c r="F816" i="5"/>
  <c r="G816" i="5" s="1"/>
  <c r="F824" i="5"/>
  <c r="G824" i="5" s="1"/>
  <c r="F832" i="5"/>
  <c r="G832" i="5" s="1"/>
  <c r="F9" i="5"/>
  <c r="G9" i="5" s="1"/>
  <c r="F17" i="5"/>
  <c r="G17" i="5" s="1"/>
  <c r="F25" i="5"/>
  <c r="G25" i="5" s="1"/>
  <c r="F33" i="5"/>
  <c r="G33" i="5" s="1"/>
  <c r="F41" i="5"/>
  <c r="G41" i="5" s="1"/>
  <c r="F49" i="5"/>
  <c r="G49" i="5" s="1"/>
  <c r="F57" i="5"/>
  <c r="G57" i="5" s="1"/>
  <c r="F65" i="5"/>
  <c r="G65" i="5" s="1"/>
  <c r="F73" i="5"/>
  <c r="G73" i="5" s="1"/>
  <c r="F81" i="5"/>
  <c r="G81" i="5" s="1"/>
  <c r="F89" i="5"/>
  <c r="G89" i="5" s="1"/>
  <c r="F97" i="5"/>
  <c r="G97" i="5" s="1"/>
  <c r="F105" i="5"/>
  <c r="G105" i="5" s="1"/>
  <c r="F113" i="5"/>
  <c r="G113" i="5" s="1"/>
  <c r="F121" i="5"/>
  <c r="G121" i="5" s="1"/>
  <c r="F129" i="5"/>
  <c r="G129" i="5" s="1"/>
  <c r="F137" i="5"/>
  <c r="G137" i="5" s="1"/>
  <c r="F145" i="5"/>
  <c r="G145" i="5" s="1"/>
  <c r="F153" i="5"/>
  <c r="G153" i="5" s="1"/>
  <c r="F161" i="5"/>
  <c r="G161" i="5" s="1"/>
  <c r="F169" i="5"/>
  <c r="G169" i="5" s="1"/>
  <c r="F177" i="5"/>
  <c r="G177" i="5" s="1"/>
  <c r="F185" i="5"/>
  <c r="G185" i="5" s="1"/>
  <c r="F193" i="5"/>
  <c r="G193" i="5" s="1"/>
  <c r="F201" i="5"/>
  <c r="G201" i="5" s="1"/>
  <c r="F209" i="5"/>
  <c r="G209" i="5" s="1"/>
  <c r="F217" i="5"/>
  <c r="G217" i="5" s="1"/>
  <c r="F225" i="5"/>
  <c r="G225" i="5" s="1"/>
  <c r="F233" i="5"/>
  <c r="G233" i="5" s="1"/>
  <c r="F241" i="5"/>
  <c r="G241" i="5" s="1"/>
  <c r="F249" i="5"/>
  <c r="G249" i="5" s="1"/>
  <c r="F257" i="5"/>
  <c r="G257" i="5" s="1"/>
  <c r="F265" i="5"/>
  <c r="G265" i="5" s="1"/>
  <c r="F273" i="5"/>
  <c r="G273" i="5" s="1"/>
  <c r="F281" i="5"/>
  <c r="G281" i="5" s="1"/>
  <c r="F289" i="5"/>
  <c r="G289" i="5" s="1"/>
  <c r="F297" i="5"/>
  <c r="G297" i="5" s="1"/>
  <c r="F305" i="5"/>
  <c r="G305" i="5" s="1"/>
  <c r="F313" i="5"/>
  <c r="G313" i="5" s="1"/>
  <c r="F321" i="5"/>
  <c r="G321" i="5" s="1"/>
  <c r="F329" i="5"/>
  <c r="G329" i="5" s="1"/>
  <c r="F337" i="5"/>
  <c r="G337" i="5" s="1"/>
  <c r="F345" i="5"/>
  <c r="G345" i="5" s="1"/>
  <c r="F353" i="5"/>
  <c r="G353" i="5" s="1"/>
  <c r="F361" i="5"/>
  <c r="G361" i="5" s="1"/>
  <c r="F369" i="5"/>
  <c r="G369" i="5" s="1"/>
  <c r="F377" i="5"/>
  <c r="G377" i="5" s="1"/>
  <c r="F385" i="5"/>
  <c r="G385" i="5" s="1"/>
  <c r="F393" i="5"/>
  <c r="G393" i="5" s="1"/>
  <c r="F401" i="5"/>
  <c r="G401" i="5" s="1"/>
  <c r="F409" i="5"/>
  <c r="G409" i="5" s="1"/>
  <c r="F417" i="5"/>
  <c r="G417" i="5" s="1"/>
  <c r="F425" i="5"/>
  <c r="G425" i="5" s="1"/>
  <c r="F433" i="5"/>
  <c r="G433" i="5" s="1"/>
  <c r="F441" i="5"/>
  <c r="G441" i="5" s="1"/>
  <c r="F449" i="5"/>
  <c r="G449" i="5" s="1"/>
  <c r="F457" i="5"/>
  <c r="G457" i="5" s="1"/>
  <c r="F465" i="5"/>
  <c r="G465" i="5" s="1"/>
  <c r="F473" i="5"/>
  <c r="G473" i="5" s="1"/>
  <c r="F481" i="5"/>
  <c r="G481" i="5" s="1"/>
  <c r="F489" i="5"/>
  <c r="G489" i="5" s="1"/>
  <c r="F497" i="5"/>
  <c r="G497" i="5" s="1"/>
  <c r="F505" i="5"/>
  <c r="G505" i="5" s="1"/>
  <c r="F513" i="5"/>
  <c r="G513" i="5" s="1"/>
  <c r="F521" i="5"/>
  <c r="G521" i="5" s="1"/>
  <c r="F529" i="5"/>
  <c r="G529" i="5" s="1"/>
  <c r="F537" i="5"/>
  <c r="G537" i="5" s="1"/>
  <c r="F545" i="5"/>
  <c r="G545" i="5" s="1"/>
  <c r="F553" i="5"/>
  <c r="G553" i="5" s="1"/>
  <c r="F561" i="5"/>
  <c r="G561" i="5" s="1"/>
  <c r="F569" i="5"/>
  <c r="G569" i="5" s="1"/>
  <c r="F577" i="5"/>
  <c r="G577" i="5" s="1"/>
  <c r="F585" i="5"/>
  <c r="G585" i="5" s="1"/>
  <c r="F593" i="5"/>
  <c r="G593" i="5" s="1"/>
  <c r="F601" i="5"/>
  <c r="G601" i="5" s="1"/>
  <c r="F609" i="5"/>
  <c r="G609" i="5" s="1"/>
  <c r="F617" i="5"/>
  <c r="G617" i="5" s="1"/>
  <c r="F625" i="5"/>
  <c r="G625" i="5" s="1"/>
  <c r="F633" i="5"/>
  <c r="G633" i="5" s="1"/>
  <c r="F641" i="5"/>
  <c r="G641" i="5" s="1"/>
  <c r="F649" i="5"/>
  <c r="G649" i="5" s="1"/>
  <c r="F657" i="5"/>
  <c r="G657" i="5" s="1"/>
  <c r="F665" i="5"/>
  <c r="G665" i="5" s="1"/>
  <c r="F673" i="5"/>
  <c r="G673" i="5" s="1"/>
  <c r="F681" i="5"/>
  <c r="G681" i="5" s="1"/>
  <c r="F689" i="5"/>
  <c r="G689" i="5" s="1"/>
  <c r="F697" i="5"/>
  <c r="G697" i="5" s="1"/>
  <c r="F705" i="5"/>
  <c r="G705" i="5" s="1"/>
  <c r="F713" i="5"/>
  <c r="G713" i="5" s="1"/>
  <c r="F721" i="5"/>
  <c r="G721" i="5" s="1"/>
  <c r="F729" i="5"/>
  <c r="G729" i="5" s="1"/>
  <c r="F737" i="5"/>
  <c r="G737" i="5" s="1"/>
  <c r="F745" i="5"/>
  <c r="G745" i="5" s="1"/>
  <c r="F753" i="5"/>
  <c r="G753" i="5" s="1"/>
  <c r="F761" i="5"/>
  <c r="G761" i="5" s="1"/>
  <c r="F769" i="5"/>
  <c r="G769" i="5" s="1"/>
  <c r="F777" i="5"/>
  <c r="G777" i="5" s="1"/>
  <c r="F785" i="5"/>
  <c r="G785" i="5" s="1"/>
  <c r="F793" i="5"/>
  <c r="G793" i="5" s="1"/>
  <c r="F801" i="5"/>
  <c r="G801" i="5" s="1"/>
  <c r="F809" i="5"/>
  <c r="G809" i="5" s="1"/>
  <c r="F817" i="5"/>
  <c r="G817" i="5" s="1"/>
  <c r="F825" i="5"/>
  <c r="G825" i="5" s="1"/>
  <c r="F833" i="5"/>
  <c r="G833" i="5" s="1"/>
  <c r="F841" i="5"/>
  <c r="G841" i="5" s="1"/>
  <c r="F849" i="5"/>
  <c r="G849" i="5" s="1"/>
  <c r="F857" i="5"/>
  <c r="G857" i="5" s="1"/>
  <c r="F865" i="5"/>
  <c r="G865" i="5" s="1"/>
  <c r="F873" i="5"/>
  <c r="G873" i="5" s="1"/>
  <c r="F881" i="5"/>
  <c r="G881" i="5" s="1"/>
  <c r="F889" i="5"/>
  <c r="G889" i="5" s="1"/>
  <c r="F10" i="5"/>
  <c r="G10" i="5" s="1"/>
  <c r="F18" i="5"/>
  <c r="G18" i="5" s="1"/>
  <c r="F26" i="5"/>
  <c r="G26" i="5" s="1"/>
  <c r="F34" i="5"/>
  <c r="G34" i="5" s="1"/>
  <c r="F42" i="5"/>
  <c r="G42" i="5" s="1"/>
  <c r="F50" i="5"/>
  <c r="G50" i="5" s="1"/>
  <c r="F58" i="5"/>
  <c r="G58" i="5" s="1"/>
  <c r="F66" i="5"/>
  <c r="G66" i="5" s="1"/>
  <c r="F74" i="5"/>
  <c r="G74" i="5" s="1"/>
  <c r="F82" i="5"/>
  <c r="G82" i="5" s="1"/>
  <c r="F90" i="5"/>
  <c r="G90" i="5" s="1"/>
  <c r="F98" i="5"/>
  <c r="G98" i="5" s="1"/>
  <c r="F106" i="5"/>
  <c r="G106" i="5" s="1"/>
  <c r="F114" i="5"/>
  <c r="G114" i="5" s="1"/>
  <c r="F122" i="5"/>
  <c r="G122" i="5" s="1"/>
  <c r="F130" i="5"/>
  <c r="G130" i="5" s="1"/>
  <c r="F138" i="5"/>
  <c r="G138" i="5" s="1"/>
  <c r="F146" i="5"/>
  <c r="G146" i="5" s="1"/>
  <c r="F154" i="5"/>
  <c r="G154" i="5" s="1"/>
  <c r="F162" i="5"/>
  <c r="G162" i="5" s="1"/>
  <c r="F170" i="5"/>
  <c r="G170" i="5" s="1"/>
  <c r="F178" i="5"/>
  <c r="G178" i="5" s="1"/>
  <c r="F186" i="5"/>
  <c r="G186" i="5" s="1"/>
  <c r="F194" i="5"/>
  <c r="G194" i="5" s="1"/>
  <c r="F202" i="5"/>
  <c r="G202" i="5" s="1"/>
  <c r="F210" i="5"/>
  <c r="G210" i="5" s="1"/>
  <c r="F218" i="5"/>
  <c r="G218" i="5" s="1"/>
  <c r="F226" i="5"/>
  <c r="G226" i="5" s="1"/>
  <c r="F234" i="5"/>
  <c r="G234" i="5" s="1"/>
  <c r="F242" i="5"/>
  <c r="G242" i="5" s="1"/>
  <c r="F250" i="5"/>
  <c r="G250" i="5" s="1"/>
  <c r="F258" i="5"/>
  <c r="G258" i="5" s="1"/>
  <c r="F266" i="5"/>
  <c r="G266" i="5" s="1"/>
  <c r="F274" i="5"/>
  <c r="G274" i="5" s="1"/>
  <c r="F282" i="5"/>
  <c r="G282" i="5" s="1"/>
  <c r="F290" i="5"/>
  <c r="G290" i="5" s="1"/>
  <c r="F298" i="5"/>
  <c r="G298" i="5" s="1"/>
  <c r="F306" i="5"/>
  <c r="G306" i="5" s="1"/>
  <c r="F314" i="5"/>
  <c r="G314" i="5" s="1"/>
  <c r="F322" i="5"/>
  <c r="G322" i="5" s="1"/>
  <c r="F330" i="5"/>
  <c r="G330" i="5" s="1"/>
  <c r="F338" i="5"/>
  <c r="G338" i="5" s="1"/>
  <c r="F346" i="5"/>
  <c r="G346" i="5" s="1"/>
  <c r="F354" i="5"/>
  <c r="G354" i="5" s="1"/>
  <c r="F362" i="5"/>
  <c r="G362" i="5" s="1"/>
  <c r="F370" i="5"/>
  <c r="G370" i="5" s="1"/>
  <c r="F378" i="5"/>
  <c r="G378" i="5" s="1"/>
  <c r="F386" i="5"/>
  <c r="G386" i="5" s="1"/>
  <c r="F394" i="5"/>
  <c r="G394" i="5" s="1"/>
  <c r="F402" i="5"/>
  <c r="G402" i="5" s="1"/>
  <c r="F410" i="5"/>
  <c r="G410" i="5" s="1"/>
  <c r="F418" i="5"/>
  <c r="G418" i="5" s="1"/>
  <c r="F426" i="5"/>
  <c r="G426" i="5" s="1"/>
  <c r="F434" i="5"/>
  <c r="G434" i="5" s="1"/>
  <c r="F442" i="5"/>
  <c r="G442" i="5" s="1"/>
  <c r="F450" i="5"/>
  <c r="G450" i="5" s="1"/>
  <c r="F458" i="5"/>
  <c r="G458" i="5" s="1"/>
  <c r="F466" i="5"/>
  <c r="G466" i="5" s="1"/>
  <c r="F474" i="5"/>
  <c r="G474" i="5" s="1"/>
  <c r="F482" i="5"/>
  <c r="G482" i="5" s="1"/>
  <c r="F490" i="5"/>
  <c r="G490" i="5" s="1"/>
  <c r="F498" i="5"/>
  <c r="G498" i="5" s="1"/>
  <c r="F506" i="5"/>
  <c r="G506" i="5" s="1"/>
  <c r="F514" i="5"/>
  <c r="G514" i="5" s="1"/>
  <c r="F522" i="5"/>
  <c r="G522" i="5" s="1"/>
  <c r="F530" i="5"/>
  <c r="G530" i="5" s="1"/>
  <c r="F538" i="5"/>
  <c r="G538" i="5" s="1"/>
  <c r="F546" i="5"/>
  <c r="G546" i="5" s="1"/>
  <c r="F554" i="5"/>
  <c r="G554" i="5" s="1"/>
  <c r="F562" i="5"/>
  <c r="G562" i="5" s="1"/>
  <c r="F570" i="5"/>
  <c r="G570" i="5" s="1"/>
  <c r="F578" i="5"/>
  <c r="G578" i="5" s="1"/>
  <c r="F586" i="5"/>
  <c r="G586" i="5" s="1"/>
  <c r="F594" i="5"/>
  <c r="G594" i="5" s="1"/>
  <c r="F602" i="5"/>
  <c r="G602" i="5" s="1"/>
  <c r="F610" i="5"/>
  <c r="G610" i="5" s="1"/>
  <c r="F618" i="5"/>
  <c r="G618" i="5" s="1"/>
  <c r="F626" i="5"/>
  <c r="G626" i="5" s="1"/>
  <c r="F634" i="5"/>
  <c r="G634" i="5" s="1"/>
  <c r="F642" i="5"/>
  <c r="G642" i="5" s="1"/>
  <c r="F650" i="5"/>
  <c r="G650" i="5" s="1"/>
  <c r="F658" i="5"/>
  <c r="G658" i="5" s="1"/>
  <c r="F666" i="5"/>
  <c r="G666" i="5" s="1"/>
  <c r="F674" i="5"/>
  <c r="G674" i="5" s="1"/>
  <c r="F682" i="5"/>
  <c r="G682" i="5" s="1"/>
  <c r="F690" i="5"/>
  <c r="G690" i="5" s="1"/>
  <c r="F698" i="5"/>
  <c r="G698" i="5" s="1"/>
  <c r="F706" i="5"/>
  <c r="G706" i="5" s="1"/>
  <c r="F714" i="5"/>
  <c r="G714" i="5" s="1"/>
  <c r="F722" i="5"/>
  <c r="G722" i="5" s="1"/>
  <c r="F730" i="5"/>
  <c r="G730" i="5" s="1"/>
  <c r="F738" i="5"/>
  <c r="G738" i="5" s="1"/>
  <c r="F746" i="5"/>
  <c r="G746" i="5" s="1"/>
  <c r="F754" i="5"/>
  <c r="G754" i="5" s="1"/>
  <c r="F762" i="5"/>
  <c r="G762" i="5" s="1"/>
  <c r="F770" i="5"/>
  <c r="G770" i="5" s="1"/>
  <c r="F778" i="5"/>
  <c r="G778" i="5" s="1"/>
  <c r="F786" i="5"/>
  <c r="G786" i="5" s="1"/>
  <c r="F794" i="5"/>
  <c r="G794" i="5" s="1"/>
  <c r="F802" i="5"/>
  <c r="G802" i="5" s="1"/>
  <c r="F810" i="5"/>
  <c r="G810" i="5" s="1"/>
  <c r="F818" i="5"/>
  <c r="G818" i="5" s="1"/>
  <c r="F826" i="5"/>
  <c r="G826" i="5" s="1"/>
  <c r="F834" i="5"/>
  <c r="G834" i="5" s="1"/>
  <c r="F842" i="5"/>
  <c r="G842" i="5" s="1"/>
  <c r="F850" i="5"/>
  <c r="G850" i="5" s="1"/>
  <c r="F858" i="5"/>
  <c r="G858" i="5" s="1"/>
  <c r="F866" i="5"/>
  <c r="G866" i="5" s="1"/>
  <c r="F874" i="5"/>
  <c r="G874" i="5" s="1"/>
  <c r="F882" i="5"/>
  <c r="G882" i="5" s="1"/>
  <c r="F890" i="5"/>
  <c r="G890" i="5" s="1"/>
  <c r="F3" i="5"/>
  <c r="G3" i="5" s="1"/>
  <c r="F11" i="5"/>
  <c r="G11" i="5" s="1"/>
  <c r="F19" i="5"/>
  <c r="G19" i="5" s="1"/>
  <c r="F27" i="5"/>
  <c r="G27" i="5" s="1"/>
  <c r="F35" i="5"/>
  <c r="G35" i="5" s="1"/>
  <c r="F43" i="5"/>
  <c r="G43" i="5" s="1"/>
  <c r="F51" i="5"/>
  <c r="G51" i="5" s="1"/>
  <c r="F59" i="5"/>
  <c r="G59" i="5" s="1"/>
  <c r="F67" i="5"/>
  <c r="G67" i="5" s="1"/>
  <c r="F75" i="5"/>
  <c r="G75" i="5" s="1"/>
  <c r="F83" i="5"/>
  <c r="G83" i="5" s="1"/>
  <c r="F91" i="5"/>
  <c r="G91" i="5" s="1"/>
  <c r="F99" i="5"/>
  <c r="G99" i="5" s="1"/>
  <c r="F107" i="5"/>
  <c r="G107" i="5" s="1"/>
  <c r="F115" i="5"/>
  <c r="G115" i="5" s="1"/>
  <c r="F123" i="5"/>
  <c r="G123" i="5" s="1"/>
  <c r="F131" i="5"/>
  <c r="G131" i="5" s="1"/>
  <c r="F139" i="5"/>
  <c r="G139" i="5" s="1"/>
  <c r="F147" i="5"/>
  <c r="G147" i="5" s="1"/>
  <c r="F155" i="5"/>
  <c r="G155" i="5" s="1"/>
  <c r="F163" i="5"/>
  <c r="G163" i="5" s="1"/>
  <c r="F171" i="5"/>
  <c r="G171" i="5" s="1"/>
  <c r="F179" i="5"/>
  <c r="G179" i="5" s="1"/>
  <c r="F187" i="5"/>
  <c r="G187" i="5" s="1"/>
  <c r="F195" i="5"/>
  <c r="G195" i="5" s="1"/>
  <c r="F203" i="5"/>
  <c r="G203" i="5" s="1"/>
  <c r="F211" i="5"/>
  <c r="G211" i="5" s="1"/>
  <c r="F219" i="5"/>
  <c r="G219" i="5" s="1"/>
  <c r="F227" i="5"/>
  <c r="G227" i="5" s="1"/>
  <c r="F235" i="5"/>
  <c r="G235" i="5" s="1"/>
  <c r="F243" i="5"/>
  <c r="G243" i="5" s="1"/>
  <c r="F251" i="5"/>
  <c r="G251" i="5" s="1"/>
  <c r="F259" i="5"/>
  <c r="G259" i="5" s="1"/>
  <c r="F267" i="5"/>
  <c r="G267" i="5" s="1"/>
  <c r="F275" i="5"/>
  <c r="G275" i="5" s="1"/>
  <c r="F283" i="5"/>
  <c r="G283" i="5" s="1"/>
  <c r="F291" i="5"/>
  <c r="G291" i="5" s="1"/>
  <c r="F299" i="5"/>
  <c r="G299" i="5" s="1"/>
  <c r="F307" i="5"/>
  <c r="G307" i="5" s="1"/>
  <c r="F315" i="5"/>
  <c r="G315" i="5" s="1"/>
  <c r="F323" i="5"/>
  <c r="G323" i="5" s="1"/>
  <c r="F331" i="5"/>
  <c r="G331" i="5" s="1"/>
  <c r="F339" i="5"/>
  <c r="G339" i="5" s="1"/>
  <c r="F347" i="5"/>
  <c r="G347" i="5" s="1"/>
  <c r="F355" i="5"/>
  <c r="G355" i="5" s="1"/>
  <c r="F363" i="5"/>
  <c r="G363" i="5" s="1"/>
  <c r="F371" i="5"/>
  <c r="G371" i="5" s="1"/>
  <c r="F379" i="5"/>
  <c r="G379" i="5" s="1"/>
  <c r="F387" i="5"/>
  <c r="G387" i="5" s="1"/>
  <c r="F395" i="5"/>
  <c r="G395" i="5" s="1"/>
  <c r="F403" i="5"/>
  <c r="G403" i="5" s="1"/>
  <c r="F411" i="5"/>
  <c r="G411" i="5" s="1"/>
  <c r="F419" i="5"/>
  <c r="G419" i="5" s="1"/>
  <c r="F427" i="5"/>
  <c r="G427" i="5" s="1"/>
  <c r="F435" i="5"/>
  <c r="G435" i="5" s="1"/>
  <c r="F443" i="5"/>
  <c r="G443" i="5" s="1"/>
  <c r="F451" i="5"/>
  <c r="G451" i="5" s="1"/>
  <c r="F459" i="5"/>
  <c r="G459" i="5" s="1"/>
  <c r="F467" i="5"/>
  <c r="G467" i="5" s="1"/>
  <c r="F475" i="5"/>
  <c r="G475" i="5" s="1"/>
  <c r="F483" i="5"/>
  <c r="G483" i="5" s="1"/>
  <c r="F491" i="5"/>
  <c r="G491" i="5" s="1"/>
  <c r="F499" i="5"/>
  <c r="G499" i="5" s="1"/>
  <c r="F507" i="5"/>
  <c r="G507" i="5" s="1"/>
  <c r="F515" i="5"/>
  <c r="G515" i="5" s="1"/>
  <c r="F523" i="5"/>
  <c r="G523" i="5" s="1"/>
  <c r="F531" i="5"/>
  <c r="G531" i="5" s="1"/>
  <c r="F539" i="5"/>
  <c r="G539" i="5" s="1"/>
  <c r="F547" i="5"/>
  <c r="G547" i="5" s="1"/>
  <c r="F555" i="5"/>
  <c r="G555" i="5" s="1"/>
  <c r="F563" i="5"/>
  <c r="G563" i="5" s="1"/>
  <c r="F571" i="5"/>
  <c r="G571" i="5" s="1"/>
  <c r="F579" i="5"/>
  <c r="G579" i="5" s="1"/>
  <c r="F587" i="5"/>
  <c r="G587" i="5" s="1"/>
  <c r="F595" i="5"/>
  <c r="G595" i="5" s="1"/>
  <c r="F603" i="5"/>
  <c r="G603" i="5" s="1"/>
  <c r="F611" i="5"/>
  <c r="G611" i="5" s="1"/>
  <c r="F619" i="5"/>
  <c r="G619" i="5" s="1"/>
  <c r="F627" i="5"/>
  <c r="G627" i="5" s="1"/>
  <c r="F635" i="5"/>
  <c r="G635" i="5" s="1"/>
  <c r="F643" i="5"/>
  <c r="G643" i="5" s="1"/>
  <c r="F651" i="5"/>
  <c r="G651" i="5" s="1"/>
  <c r="F659" i="5"/>
  <c r="G659" i="5" s="1"/>
  <c r="F667" i="5"/>
  <c r="G667" i="5" s="1"/>
  <c r="F675" i="5"/>
  <c r="G675" i="5" s="1"/>
  <c r="F683" i="5"/>
  <c r="G683" i="5" s="1"/>
  <c r="F691" i="5"/>
  <c r="G691" i="5" s="1"/>
  <c r="F699" i="5"/>
  <c r="G699" i="5" s="1"/>
  <c r="F707" i="5"/>
  <c r="G707" i="5" s="1"/>
  <c r="F715" i="5"/>
  <c r="G715" i="5" s="1"/>
  <c r="F723" i="5"/>
  <c r="G723" i="5" s="1"/>
  <c r="F731" i="5"/>
  <c r="G731" i="5" s="1"/>
  <c r="F739" i="5"/>
  <c r="G739" i="5" s="1"/>
  <c r="F747" i="5"/>
  <c r="G747" i="5" s="1"/>
  <c r="F755" i="5"/>
  <c r="G755" i="5" s="1"/>
  <c r="F763" i="5"/>
  <c r="G763" i="5" s="1"/>
  <c r="F771" i="5"/>
  <c r="G771" i="5" s="1"/>
  <c r="F779" i="5"/>
  <c r="G779" i="5" s="1"/>
  <c r="F787" i="5"/>
  <c r="G787" i="5" s="1"/>
  <c r="F795" i="5"/>
  <c r="G795" i="5" s="1"/>
  <c r="F803" i="5"/>
  <c r="G803" i="5" s="1"/>
  <c r="F811" i="5"/>
  <c r="G811" i="5" s="1"/>
  <c r="F819" i="5"/>
  <c r="G819" i="5" s="1"/>
  <c r="F827" i="5"/>
  <c r="G827" i="5" s="1"/>
  <c r="F835" i="5"/>
  <c r="G835" i="5" s="1"/>
  <c r="F843" i="5"/>
  <c r="G843" i="5" s="1"/>
  <c r="F851" i="5"/>
  <c r="G851" i="5" s="1"/>
  <c r="F859" i="5"/>
  <c r="G859" i="5" s="1"/>
  <c r="F867" i="5"/>
  <c r="G867" i="5" s="1"/>
  <c r="F875" i="5"/>
  <c r="G875" i="5" s="1"/>
  <c r="F883" i="5"/>
  <c r="G883" i="5" s="1"/>
  <c r="F891" i="5"/>
  <c r="G891" i="5" s="1"/>
  <c r="F4" i="5"/>
  <c r="G4" i="5" s="1"/>
  <c r="F12" i="5"/>
  <c r="G12" i="5" s="1"/>
  <c r="F20" i="5"/>
  <c r="G20" i="5" s="1"/>
  <c r="F28" i="5"/>
  <c r="G28" i="5" s="1"/>
  <c r="F36" i="5"/>
  <c r="G36" i="5" s="1"/>
  <c r="F44" i="5"/>
  <c r="G44" i="5" s="1"/>
  <c r="F52" i="5"/>
  <c r="G52" i="5" s="1"/>
  <c r="F60" i="5"/>
  <c r="G60" i="5" s="1"/>
  <c r="F68" i="5"/>
  <c r="G68" i="5" s="1"/>
  <c r="F76" i="5"/>
  <c r="G76" i="5" s="1"/>
  <c r="F84" i="5"/>
  <c r="G84" i="5" s="1"/>
  <c r="F92" i="5"/>
  <c r="G92" i="5" s="1"/>
  <c r="F100" i="5"/>
  <c r="G100" i="5" s="1"/>
  <c r="F108" i="5"/>
  <c r="G108" i="5" s="1"/>
  <c r="F116" i="5"/>
  <c r="G116" i="5" s="1"/>
  <c r="F124" i="5"/>
  <c r="G124" i="5" s="1"/>
  <c r="F132" i="5"/>
  <c r="G132" i="5" s="1"/>
  <c r="F140" i="5"/>
  <c r="G140" i="5" s="1"/>
  <c r="F148" i="5"/>
  <c r="G148" i="5" s="1"/>
  <c r="F156" i="5"/>
  <c r="G156" i="5" s="1"/>
  <c r="F164" i="5"/>
  <c r="G164" i="5" s="1"/>
  <c r="F172" i="5"/>
  <c r="G172" i="5" s="1"/>
  <c r="F180" i="5"/>
  <c r="G180" i="5" s="1"/>
  <c r="F188" i="5"/>
  <c r="G188" i="5" s="1"/>
  <c r="F196" i="5"/>
  <c r="G196" i="5" s="1"/>
  <c r="F5" i="5"/>
  <c r="G5" i="5" s="1"/>
  <c r="F13" i="5"/>
  <c r="G13" i="5" s="1"/>
  <c r="F21" i="5"/>
  <c r="G21" i="5" s="1"/>
  <c r="F29" i="5"/>
  <c r="G29" i="5" s="1"/>
  <c r="F37" i="5"/>
  <c r="G37" i="5" s="1"/>
  <c r="F45" i="5"/>
  <c r="G45" i="5" s="1"/>
  <c r="F53" i="5"/>
  <c r="G53" i="5" s="1"/>
  <c r="F61" i="5"/>
  <c r="G61" i="5" s="1"/>
  <c r="F69" i="5"/>
  <c r="G69" i="5" s="1"/>
  <c r="F77" i="5"/>
  <c r="G77" i="5" s="1"/>
  <c r="F85" i="5"/>
  <c r="G85" i="5" s="1"/>
  <c r="F93" i="5"/>
  <c r="G93" i="5" s="1"/>
  <c r="F101" i="5"/>
  <c r="G101" i="5" s="1"/>
  <c r="F109" i="5"/>
  <c r="G109" i="5" s="1"/>
  <c r="F117" i="5"/>
  <c r="G117" i="5" s="1"/>
  <c r="F125" i="5"/>
  <c r="G125" i="5" s="1"/>
  <c r="F133" i="5"/>
  <c r="G133" i="5" s="1"/>
  <c r="F141" i="5"/>
  <c r="G141" i="5" s="1"/>
  <c r="F149" i="5"/>
  <c r="G149" i="5" s="1"/>
  <c r="F157" i="5"/>
  <c r="G157" i="5" s="1"/>
  <c r="F165" i="5"/>
  <c r="G165" i="5" s="1"/>
  <c r="F173" i="5"/>
  <c r="G173" i="5" s="1"/>
  <c r="F181" i="5"/>
  <c r="G181" i="5" s="1"/>
  <c r="F189" i="5"/>
  <c r="G189" i="5" s="1"/>
  <c r="F6" i="5"/>
  <c r="G6" i="5" s="1"/>
  <c r="F14" i="5"/>
  <c r="G14" i="5" s="1"/>
  <c r="F22" i="5"/>
  <c r="G22" i="5" s="1"/>
  <c r="F30" i="5"/>
  <c r="G30" i="5" s="1"/>
  <c r="F38" i="5"/>
  <c r="G38" i="5" s="1"/>
  <c r="F46" i="5"/>
  <c r="G46" i="5" s="1"/>
  <c r="F54" i="5"/>
  <c r="G54" i="5" s="1"/>
  <c r="F62" i="5"/>
  <c r="G62" i="5" s="1"/>
  <c r="F70" i="5"/>
  <c r="G70" i="5" s="1"/>
  <c r="F78" i="5"/>
  <c r="G78" i="5" s="1"/>
  <c r="F86" i="5"/>
  <c r="G86" i="5" s="1"/>
  <c r="F94" i="5"/>
  <c r="G94" i="5" s="1"/>
  <c r="F102" i="5"/>
  <c r="G102" i="5" s="1"/>
  <c r="F110" i="5"/>
  <c r="G110" i="5" s="1"/>
  <c r="F118" i="5"/>
  <c r="G118" i="5" s="1"/>
  <c r="F126" i="5"/>
  <c r="G126" i="5" s="1"/>
  <c r="F134" i="5"/>
  <c r="G134" i="5" s="1"/>
  <c r="F142" i="5"/>
  <c r="G142" i="5" s="1"/>
  <c r="F150" i="5"/>
  <c r="G150" i="5" s="1"/>
  <c r="F158" i="5"/>
  <c r="G158" i="5" s="1"/>
  <c r="F166" i="5"/>
  <c r="G166" i="5" s="1"/>
  <c r="F174" i="5"/>
  <c r="G174" i="5" s="1"/>
  <c r="F182" i="5"/>
  <c r="G182" i="5" s="1"/>
  <c r="F190" i="5"/>
  <c r="G190" i="5" s="1"/>
  <c r="F198" i="5"/>
  <c r="G198" i="5" s="1"/>
  <c r="F206" i="5"/>
  <c r="G206" i="5" s="1"/>
  <c r="F214" i="5"/>
  <c r="G214" i="5" s="1"/>
  <c r="F222" i="5"/>
  <c r="G222" i="5" s="1"/>
  <c r="F230" i="5"/>
  <c r="G230" i="5" s="1"/>
  <c r="F238" i="5"/>
  <c r="G238" i="5" s="1"/>
  <c r="F246" i="5"/>
  <c r="G246" i="5" s="1"/>
  <c r="F254" i="5"/>
  <c r="G254" i="5" s="1"/>
  <c r="F262" i="5"/>
  <c r="G262" i="5" s="1"/>
  <c r="F270" i="5"/>
  <c r="G270" i="5" s="1"/>
  <c r="F278" i="5"/>
  <c r="G278" i="5" s="1"/>
  <c r="F286" i="5"/>
  <c r="G286" i="5" s="1"/>
  <c r="F294" i="5"/>
  <c r="G294" i="5" s="1"/>
  <c r="F302" i="5"/>
  <c r="G302" i="5" s="1"/>
  <c r="F310" i="5"/>
  <c r="G310" i="5" s="1"/>
  <c r="F318" i="5"/>
  <c r="G318" i="5" s="1"/>
  <c r="F326" i="5"/>
  <c r="G326" i="5" s="1"/>
  <c r="F334" i="5"/>
  <c r="G334" i="5" s="1"/>
  <c r="F342" i="5"/>
  <c r="G342" i="5" s="1"/>
  <c r="F350" i="5"/>
  <c r="G350" i="5" s="1"/>
  <c r="F358" i="5"/>
  <c r="G358" i="5" s="1"/>
  <c r="F366" i="5"/>
  <c r="G366" i="5" s="1"/>
  <c r="F374" i="5"/>
  <c r="G374" i="5" s="1"/>
  <c r="F382" i="5"/>
  <c r="G382" i="5" s="1"/>
  <c r="F390" i="5"/>
  <c r="G390" i="5" s="1"/>
  <c r="F398" i="5"/>
  <c r="G398" i="5" s="1"/>
  <c r="F406" i="5"/>
  <c r="G406" i="5" s="1"/>
  <c r="F414" i="5"/>
  <c r="G414" i="5" s="1"/>
  <c r="F422" i="5"/>
  <c r="G422" i="5" s="1"/>
  <c r="F430" i="5"/>
  <c r="G430" i="5" s="1"/>
  <c r="F438" i="5"/>
  <c r="G438" i="5" s="1"/>
  <c r="F446" i="5"/>
  <c r="G446" i="5" s="1"/>
  <c r="F454" i="5"/>
  <c r="G454" i="5" s="1"/>
  <c r="F462" i="5"/>
  <c r="G462" i="5" s="1"/>
  <c r="F470" i="5"/>
  <c r="G470" i="5" s="1"/>
  <c r="F478" i="5"/>
  <c r="G478" i="5" s="1"/>
  <c r="F486" i="5"/>
  <c r="G486" i="5" s="1"/>
  <c r="F494" i="5"/>
  <c r="G494" i="5" s="1"/>
  <c r="F502" i="5"/>
  <c r="G502" i="5" s="1"/>
  <c r="F510" i="5"/>
  <c r="G510" i="5" s="1"/>
  <c r="F518" i="5"/>
  <c r="G518" i="5" s="1"/>
  <c r="F526" i="5"/>
  <c r="G526" i="5" s="1"/>
  <c r="F534" i="5"/>
  <c r="G534" i="5" s="1"/>
  <c r="F542" i="5"/>
  <c r="G542" i="5" s="1"/>
  <c r="F550" i="5"/>
  <c r="G550" i="5" s="1"/>
  <c r="F558" i="5"/>
  <c r="G558" i="5" s="1"/>
  <c r="F566" i="5"/>
  <c r="G566" i="5" s="1"/>
  <c r="F574" i="5"/>
  <c r="G574" i="5" s="1"/>
  <c r="F582" i="5"/>
  <c r="G582" i="5" s="1"/>
  <c r="F590" i="5"/>
  <c r="G590" i="5" s="1"/>
  <c r="F598" i="5"/>
  <c r="G598" i="5" s="1"/>
  <c r="F606" i="5"/>
  <c r="G606" i="5" s="1"/>
  <c r="F614" i="5"/>
  <c r="G614" i="5" s="1"/>
  <c r="F622" i="5"/>
  <c r="G622" i="5" s="1"/>
  <c r="F630" i="5"/>
  <c r="G630" i="5" s="1"/>
  <c r="F638" i="5"/>
  <c r="G638" i="5" s="1"/>
  <c r="F47" i="5"/>
  <c r="G47" i="5" s="1"/>
  <c r="F111" i="5"/>
  <c r="G111" i="5" s="1"/>
  <c r="F175" i="5"/>
  <c r="G175" i="5" s="1"/>
  <c r="F212" i="5"/>
  <c r="G212" i="5" s="1"/>
  <c r="F231" i="5"/>
  <c r="G231" i="5" s="1"/>
  <c r="F253" i="5"/>
  <c r="G253" i="5" s="1"/>
  <c r="F276" i="5"/>
  <c r="G276" i="5" s="1"/>
  <c r="F295" i="5"/>
  <c r="G295" i="5" s="1"/>
  <c r="F317" i="5"/>
  <c r="G317" i="5" s="1"/>
  <c r="F340" i="5"/>
  <c r="G340" i="5" s="1"/>
  <c r="F359" i="5"/>
  <c r="G359" i="5" s="1"/>
  <c r="F381" i="5"/>
  <c r="G381" i="5" s="1"/>
  <c r="F404" i="5"/>
  <c r="G404" i="5" s="1"/>
  <c r="F423" i="5"/>
  <c r="G423" i="5" s="1"/>
  <c r="F445" i="5"/>
  <c r="G445" i="5" s="1"/>
  <c r="F468" i="5"/>
  <c r="G468" i="5" s="1"/>
  <c r="F487" i="5"/>
  <c r="G487" i="5" s="1"/>
  <c r="F509" i="5"/>
  <c r="G509" i="5" s="1"/>
  <c r="F532" i="5"/>
  <c r="G532" i="5" s="1"/>
  <c r="F551" i="5"/>
  <c r="G551" i="5" s="1"/>
  <c r="F573" i="5"/>
  <c r="G573" i="5" s="1"/>
  <c r="F596" i="5"/>
  <c r="G596" i="5" s="1"/>
  <c r="F615" i="5"/>
  <c r="G615" i="5" s="1"/>
  <c r="F637" i="5"/>
  <c r="G637" i="5" s="1"/>
  <c r="F654" i="5"/>
  <c r="G654" i="5" s="1"/>
  <c r="F670" i="5"/>
  <c r="G670" i="5" s="1"/>
  <c r="F686" i="5"/>
  <c r="G686" i="5" s="1"/>
  <c r="F702" i="5"/>
  <c r="G702" i="5" s="1"/>
  <c r="F718" i="5"/>
  <c r="G718" i="5" s="1"/>
  <c r="F734" i="5"/>
  <c r="G734" i="5" s="1"/>
  <c r="F750" i="5"/>
  <c r="G750" i="5" s="1"/>
  <c r="F766" i="5"/>
  <c r="G766" i="5" s="1"/>
  <c r="F782" i="5"/>
  <c r="G782" i="5" s="1"/>
  <c r="F798" i="5"/>
  <c r="G798" i="5" s="1"/>
  <c r="F814" i="5"/>
  <c r="G814" i="5" s="1"/>
  <c r="F830" i="5"/>
  <c r="G830" i="5" s="1"/>
  <c r="F845" i="5"/>
  <c r="G845" i="5" s="1"/>
  <c r="F856" i="5"/>
  <c r="G856" i="5" s="1"/>
  <c r="F870" i="5"/>
  <c r="G870" i="5" s="1"/>
  <c r="F884" i="5"/>
  <c r="G884" i="5" s="1"/>
  <c r="F895" i="5"/>
  <c r="G895" i="5" s="1"/>
  <c r="F903" i="5"/>
  <c r="G903" i="5" s="1"/>
  <c r="F911" i="5"/>
  <c r="G911" i="5" s="1"/>
  <c r="F919" i="5"/>
  <c r="G919" i="5" s="1"/>
  <c r="F927" i="5"/>
  <c r="G927" i="5" s="1"/>
  <c r="F935" i="5"/>
  <c r="G935" i="5" s="1"/>
  <c r="F943" i="5"/>
  <c r="G943" i="5" s="1"/>
  <c r="F951" i="5"/>
  <c r="G951" i="5" s="1"/>
  <c r="F959" i="5"/>
  <c r="G959" i="5" s="1"/>
  <c r="F967" i="5"/>
  <c r="G967" i="5" s="1"/>
  <c r="F975" i="5"/>
  <c r="G975" i="5" s="1"/>
  <c r="F983" i="5"/>
  <c r="G983" i="5" s="1"/>
  <c r="F991" i="5"/>
  <c r="G991" i="5" s="1"/>
  <c r="F999" i="5"/>
  <c r="G999" i="5" s="1"/>
  <c r="F1007" i="5"/>
  <c r="G1007" i="5" s="1"/>
  <c r="F1015" i="5"/>
  <c r="G1015" i="5" s="1"/>
  <c r="F1023" i="5"/>
  <c r="G1023" i="5" s="1"/>
  <c r="F1031" i="5"/>
  <c r="G1031" i="5" s="1"/>
  <c r="F1039" i="5"/>
  <c r="G1039" i="5" s="1"/>
  <c r="F1047" i="5"/>
  <c r="G1047" i="5" s="1"/>
  <c r="F1055" i="5"/>
  <c r="G1055" i="5" s="1"/>
  <c r="F1063" i="5"/>
  <c r="G1063" i="5" s="1"/>
  <c r="F1071" i="5"/>
  <c r="G1071" i="5" s="1"/>
  <c r="F1079" i="5"/>
  <c r="G1079" i="5" s="1"/>
  <c r="F1087" i="5"/>
  <c r="G1087" i="5" s="1"/>
  <c r="F1095" i="5"/>
  <c r="G1095" i="5" s="1"/>
  <c r="F1103" i="5"/>
  <c r="G1103" i="5" s="1"/>
  <c r="F1111" i="5"/>
  <c r="G1111" i="5" s="1"/>
  <c r="F1119" i="5"/>
  <c r="G1119" i="5" s="1"/>
  <c r="F1127" i="5"/>
  <c r="G1127" i="5" s="1"/>
  <c r="F1135" i="5"/>
  <c r="G1135" i="5" s="1"/>
  <c r="F1143" i="5"/>
  <c r="G1143" i="5" s="1"/>
  <c r="F1151" i="5"/>
  <c r="G1151" i="5" s="1"/>
  <c r="F1159" i="5"/>
  <c r="G1159" i="5" s="1"/>
  <c r="F1167" i="5"/>
  <c r="G1167" i="5" s="1"/>
  <c r="F1175" i="5"/>
  <c r="G1175" i="5" s="1"/>
  <c r="F1183" i="5"/>
  <c r="G1183" i="5" s="1"/>
  <c r="F1191" i="5"/>
  <c r="G1191" i="5" s="1"/>
  <c r="F1199" i="5"/>
  <c r="G1199" i="5" s="1"/>
  <c r="F1207" i="5"/>
  <c r="G1207" i="5" s="1"/>
  <c r="F1215" i="5"/>
  <c r="G1215" i="5" s="1"/>
  <c r="F1223" i="5"/>
  <c r="G1223" i="5" s="1"/>
  <c r="F1231" i="5"/>
  <c r="G1231" i="5" s="1"/>
  <c r="F1239" i="5"/>
  <c r="G1239" i="5" s="1"/>
  <c r="F1247" i="5"/>
  <c r="G1247" i="5" s="1"/>
  <c r="F1255" i="5"/>
  <c r="G1255" i="5" s="1"/>
  <c r="F1263" i="5"/>
  <c r="G1263" i="5" s="1"/>
  <c r="F1271" i="5"/>
  <c r="G1271" i="5" s="1"/>
  <c r="F1279" i="5"/>
  <c r="G1279" i="5" s="1"/>
  <c r="F1287" i="5"/>
  <c r="G1287" i="5" s="1"/>
  <c r="F1295" i="5"/>
  <c r="G1295" i="5" s="1"/>
  <c r="F1303" i="5"/>
  <c r="G1303" i="5" s="1"/>
  <c r="F1311" i="5"/>
  <c r="G1311" i="5" s="1"/>
  <c r="F1319" i="5"/>
  <c r="G1319" i="5" s="1"/>
  <c r="F1327" i="5"/>
  <c r="G1327" i="5" s="1"/>
  <c r="F1335" i="5"/>
  <c r="G1335" i="5" s="1"/>
  <c r="F1343" i="5"/>
  <c r="G1343" i="5" s="1"/>
  <c r="F1351" i="5"/>
  <c r="G1351" i="5" s="1"/>
  <c r="F1359" i="5"/>
  <c r="G1359" i="5" s="1"/>
  <c r="F1367" i="5"/>
  <c r="G1367" i="5" s="1"/>
  <c r="F1375" i="5"/>
  <c r="G1375" i="5" s="1"/>
  <c r="F1383" i="5"/>
  <c r="G1383" i="5" s="1"/>
  <c r="F1391" i="5"/>
  <c r="G1391" i="5" s="1"/>
  <c r="F1399" i="5"/>
  <c r="G1399" i="5" s="1"/>
  <c r="F1407" i="5"/>
  <c r="G1407" i="5" s="1"/>
  <c r="F1415" i="5"/>
  <c r="G1415" i="5" s="1"/>
  <c r="F1423" i="5"/>
  <c r="G1423" i="5" s="1"/>
  <c r="F1431" i="5"/>
  <c r="G1431" i="5" s="1"/>
  <c r="F1439" i="5"/>
  <c r="G1439" i="5" s="1"/>
  <c r="F1447" i="5"/>
  <c r="G1447" i="5" s="1"/>
  <c r="F1455" i="5"/>
  <c r="G1455" i="5" s="1"/>
  <c r="F1463" i="5"/>
  <c r="G1463" i="5" s="1"/>
  <c r="F1471" i="5"/>
  <c r="G1471" i="5" s="1"/>
  <c r="F1479" i="5"/>
  <c r="G1479" i="5" s="1"/>
  <c r="F1487" i="5"/>
  <c r="G1487" i="5" s="1"/>
  <c r="F1495" i="5"/>
  <c r="G1495" i="5" s="1"/>
  <c r="F1503" i="5"/>
  <c r="G1503" i="5" s="1"/>
  <c r="F1511" i="5"/>
  <c r="G1511" i="5" s="1"/>
  <c r="F1519" i="5"/>
  <c r="G1519" i="5" s="1"/>
  <c r="F1527" i="5"/>
  <c r="G1527" i="5" s="1"/>
  <c r="F1535" i="5"/>
  <c r="G1535" i="5" s="1"/>
  <c r="F1543" i="5"/>
  <c r="G1543" i="5" s="1"/>
  <c r="F1551" i="5"/>
  <c r="G1551" i="5" s="1"/>
  <c r="F1559" i="5"/>
  <c r="G1559" i="5" s="1"/>
  <c r="F1567" i="5"/>
  <c r="G1567" i="5" s="1"/>
  <c r="F1575" i="5"/>
  <c r="G1575" i="5" s="1"/>
  <c r="F1583" i="5"/>
  <c r="G1583" i="5" s="1"/>
  <c r="F1591" i="5"/>
  <c r="G1591" i="5" s="1"/>
  <c r="F1599" i="5"/>
  <c r="G1599" i="5" s="1"/>
  <c r="F1607" i="5"/>
  <c r="G1607" i="5" s="1"/>
  <c r="F1615" i="5"/>
  <c r="G1615" i="5" s="1"/>
  <c r="F1623" i="5"/>
  <c r="G1623" i="5" s="1"/>
  <c r="F1631" i="5"/>
  <c r="G1631" i="5" s="1"/>
  <c r="F1639" i="5"/>
  <c r="G1639" i="5" s="1"/>
  <c r="F1647" i="5"/>
  <c r="G1647" i="5" s="1"/>
  <c r="F1655" i="5"/>
  <c r="G1655" i="5" s="1"/>
  <c r="F1663" i="5"/>
  <c r="G1663" i="5" s="1"/>
  <c r="F1671" i="5"/>
  <c r="G1671" i="5" s="1"/>
  <c r="F1679" i="5"/>
  <c r="G1679" i="5" s="1"/>
  <c r="F1687" i="5"/>
  <c r="G1687" i="5" s="1"/>
  <c r="F1695" i="5"/>
  <c r="G1695" i="5" s="1"/>
  <c r="F1703" i="5"/>
  <c r="G1703" i="5" s="1"/>
  <c r="F1711" i="5"/>
  <c r="G1711" i="5" s="1"/>
  <c r="F1719" i="5"/>
  <c r="G1719" i="5" s="1"/>
  <c r="F1727" i="5"/>
  <c r="G1727" i="5" s="1"/>
  <c r="F1735" i="5"/>
  <c r="G1735" i="5" s="1"/>
  <c r="F1743" i="5"/>
  <c r="G1743" i="5" s="1"/>
  <c r="F1751" i="5"/>
  <c r="G1751" i="5" s="1"/>
  <c r="F1759" i="5"/>
  <c r="G1759" i="5" s="1"/>
  <c r="F1767" i="5"/>
  <c r="G1767" i="5" s="1"/>
  <c r="F1775" i="5"/>
  <c r="G1775" i="5" s="1"/>
  <c r="F1783" i="5"/>
  <c r="G1783" i="5" s="1"/>
  <c r="F1791" i="5"/>
  <c r="G1791" i="5" s="1"/>
  <c r="F1799" i="5"/>
  <c r="G1799" i="5" s="1"/>
  <c r="F1807" i="5"/>
  <c r="G1807" i="5" s="1"/>
  <c r="F1815" i="5"/>
  <c r="G1815" i="5" s="1"/>
  <c r="F1823" i="5"/>
  <c r="G1823" i="5" s="1"/>
  <c r="F1831" i="5"/>
  <c r="G1831" i="5" s="1"/>
  <c r="F1839" i="5"/>
  <c r="G1839" i="5" s="1"/>
  <c r="F1847" i="5"/>
  <c r="G1847" i="5" s="1"/>
  <c r="F1855" i="5"/>
  <c r="G1855" i="5" s="1"/>
  <c r="F1863" i="5"/>
  <c r="G1863" i="5" s="1"/>
  <c r="F1871" i="5"/>
  <c r="G1871" i="5" s="1"/>
  <c r="F55" i="5"/>
  <c r="G55" i="5" s="1"/>
  <c r="F119" i="5"/>
  <c r="G119" i="5" s="1"/>
  <c r="F183" i="5"/>
  <c r="G183" i="5" s="1"/>
  <c r="F213" i="5"/>
  <c r="G213" i="5" s="1"/>
  <c r="F236" i="5"/>
  <c r="G236" i="5" s="1"/>
  <c r="F255" i="5"/>
  <c r="G255" i="5" s="1"/>
  <c r="F277" i="5"/>
  <c r="G277" i="5" s="1"/>
  <c r="F300" i="5"/>
  <c r="G300" i="5" s="1"/>
  <c r="F319" i="5"/>
  <c r="G319" i="5" s="1"/>
  <c r="F341" i="5"/>
  <c r="G341" i="5" s="1"/>
  <c r="F364" i="5"/>
  <c r="G364" i="5" s="1"/>
  <c r="F383" i="5"/>
  <c r="G383" i="5" s="1"/>
  <c r="F405" i="5"/>
  <c r="G405" i="5" s="1"/>
  <c r="F428" i="5"/>
  <c r="G428" i="5" s="1"/>
  <c r="F447" i="5"/>
  <c r="G447" i="5" s="1"/>
  <c r="F469" i="5"/>
  <c r="G469" i="5" s="1"/>
  <c r="F492" i="5"/>
  <c r="G492" i="5" s="1"/>
  <c r="F511" i="5"/>
  <c r="G511" i="5" s="1"/>
  <c r="F533" i="5"/>
  <c r="G533" i="5" s="1"/>
  <c r="F556" i="5"/>
  <c r="G556" i="5" s="1"/>
  <c r="F575" i="5"/>
  <c r="G575" i="5" s="1"/>
  <c r="F597" i="5"/>
  <c r="G597" i="5" s="1"/>
  <c r="F620" i="5"/>
  <c r="G620" i="5" s="1"/>
  <c r="F639" i="5"/>
  <c r="G639" i="5" s="1"/>
  <c r="F655" i="5"/>
  <c r="G655" i="5" s="1"/>
  <c r="F671" i="5"/>
  <c r="G671" i="5" s="1"/>
  <c r="F687" i="5"/>
  <c r="G687" i="5" s="1"/>
  <c r="F703" i="5"/>
  <c r="G703" i="5" s="1"/>
  <c r="F719" i="5"/>
  <c r="G719" i="5" s="1"/>
  <c r="F735" i="5"/>
  <c r="G735" i="5" s="1"/>
  <c r="F751" i="5"/>
  <c r="G751" i="5" s="1"/>
  <c r="F767" i="5"/>
  <c r="G767" i="5" s="1"/>
  <c r="F783" i="5"/>
  <c r="G783" i="5" s="1"/>
  <c r="F799" i="5"/>
  <c r="G799" i="5" s="1"/>
  <c r="F815" i="5"/>
  <c r="G815" i="5" s="1"/>
  <c r="F831" i="5"/>
  <c r="G831" i="5" s="1"/>
  <c r="F846" i="5"/>
  <c r="G846" i="5" s="1"/>
  <c r="F860" i="5"/>
  <c r="G860" i="5" s="1"/>
  <c r="F871" i="5"/>
  <c r="G871" i="5" s="1"/>
  <c r="F885" i="5"/>
  <c r="G885" i="5" s="1"/>
  <c r="F896" i="5"/>
  <c r="G896" i="5" s="1"/>
  <c r="F904" i="5"/>
  <c r="G904" i="5" s="1"/>
  <c r="F912" i="5"/>
  <c r="G912" i="5" s="1"/>
  <c r="F920" i="5"/>
  <c r="G920" i="5" s="1"/>
  <c r="F928" i="5"/>
  <c r="G928" i="5" s="1"/>
  <c r="F936" i="5"/>
  <c r="G936" i="5" s="1"/>
  <c r="F944" i="5"/>
  <c r="G944" i="5" s="1"/>
  <c r="F952" i="5"/>
  <c r="G952" i="5" s="1"/>
  <c r="F960" i="5"/>
  <c r="G960" i="5" s="1"/>
  <c r="F968" i="5"/>
  <c r="G968" i="5" s="1"/>
  <c r="F976" i="5"/>
  <c r="G976" i="5" s="1"/>
  <c r="F984" i="5"/>
  <c r="G984" i="5" s="1"/>
  <c r="F992" i="5"/>
  <c r="G992" i="5" s="1"/>
  <c r="F1000" i="5"/>
  <c r="G1000" i="5" s="1"/>
  <c r="F1008" i="5"/>
  <c r="G1008" i="5" s="1"/>
  <c r="F1016" i="5"/>
  <c r="G1016" i="5" s="1"/>
  <c r="F1024" i="5"/>
  <c r="G1024" i="5" s="1"/>
  <c r="F1032" i="5"/>
  <c r="G1032" i="5" s="1"/>
  <c r="F1040" i="5"/>
  <c r="G1040" i="5" s="1"/>
  <c r="F1048" i="5"/>
  <c r="G1048" i="5" s="1"/>
  <c r="F1056" i="5"/>
  <c r="G1056" i="5" s="1"/>
  <c r="F1064" i="5"/>
  <c r="G1064" i="5" s="1"/>
  <c r="F1072" i="5"/>
  <c r="G1072" i="5" s="1"/>
  <c r="F1080" i="5"/>
  <c r="G1080" i="5" s="1"/>
  <c r="F1088" i="5"/>
  <c r="G1088" i="5" s="1"/>
  <c r="F1096" i="5"/>
  <c r="G1096" i="5" s="1"/>
  <c r="F1104" i="5"/>
  <c r="G1104" i="5" s="1"/>
  <c r="F1112" i="5"/>
  <c r="G1112" i="5" s="1"/>
  <c r="F1120" i="5"/>
  <c r="G1120" i="5" s="1"/>
  <c r="F1128" i="5"/>
  <c r="G1128" i="5" s="1"/>
  <c r="F1136" i="5"/>
  <c r="G1136" i="5" s="1"/>
  <c r="F1144" i="5"/>
  <c r="G1144" i="5" s="1"/>
  <c r="F1152" i="5"/>
  <c r="G1152" i="5" s="1"/>
  <c r="F1160" i="5"/>
  <c r="G1160" i="5" s="1"/>
  <c r="F1168" i="5"/>
  <c r="G1168" i="5" s="1"/>
  <c r="F1176" i="5"/>
  <c r="G1176" i="5" s="1"/>
  <c r="F1184" i="5"/>
  <c r="G1184" i="5" s="1"/>
  <c r="F1192" i="5"/>
  <c r="G1192" i="5" s="1"/>
  <c r="F1200" i="5"/>
  <c r="G1200" i="5" s="1"/>
  <c r="F1208" i="5"/>
  <c r="G1208" i="5" s="1"/>
  <c r="F1216" i="5"/>
  <c r="G1216" i="5" s="1"/>
  <c r="F1224" i="5"/>
  <c r="G1224" i="5" s="1"/>
  <c r="F1232" i="5"/>
  <c r="G1232" i="5" s="1"/>
  <c r="F1240" i="5"/>
  <c r="G1240" i="5" s="1"/>
  <c r="F1248" i="5"/>
  <c r="G1248" i="5" s="1"/>
  <c r="F1256" i="5"/>
  <c r="G1256" i="5" s="1"/>
  <c r="F1264" i="5"/>
  <c r="G1264" i="5" s="1"/>
  <c r="F1272" i="5"/>
  <c r="G1272" i="5" s="1"/>
  <c r="F1280" i="5"/>
  <c r="G1280" i="5" s="1"/>
  <c r="F1288" i="5"/>
  <c r="G1288" i="5" s="1"/>
  <c r="F1296" i="5"/>
  <c r="G1296" i="5" s="1"/>
  <c r="F1304" i="5"/>
  <c r="G1304" i="5" s="1"/>
  <c r="F1312" i="5"/>
  <c r="G1312" i="5" s="1"/>
  <c r="F1320" i="5"/>
  <c r="G1320" i="5" s="1"/>
  <c r="F1328" i="5"/>
  <c r="G1328" i="5" s="1"/>
  <c r="F1336" i="5"/>
  <c r="G1336" i="5" s="1"/>
  <c r="F1344" i="5"/>
  <c r="G1344" i="5" s="1"/>
  <c r="F1352" i="5"/>
  <c r="G1352" i="5" s="1"/>
  <c r="F1360" i="5"/>
  <c r="G1360" i="5" s="1"/>
  <c r="F1368" i="5"/>
  <c r="G1368" i="5" s="1"/>
  <c r="F1376" i="5"/>
  <c r="G1376" i="5" s="1"/>
  <c r="F1384" i="5"/>
  <c r="G1384" i="5" s="1"/>
  <c r="F1392" i="5"/>
  <c r="G1392" i="5" s="1"/>
  <c r="F1400" i="5"/>
  <c r="G1400" i="5" s="1"/>
  <c r="F1408" i="5"/>
  <c r="G1408" i="5" s="1"/>
  <c r="F1416" i="5"/>
  <c r="G1416" i="5" s="1"/>
  <c r="F1424" i="5"/>
  <c r="G1424" i="5" s="1"/>
  <c r="F1432" i="5"/>
  <c r="G1432" i="5" s="1"/>
  <c r="F1440" i="5"/>
  <c r="G1440" i="5" s="1"/>
  <c r="F1448" i="5"/>
  <c r="G1448" i="5" s="1"/>
  <c r="F1456" i="5"/>
  <c r="G1456" i="5" s="1"/>
  <c r="F1464" i="5"/>
  <c r="G1464" i="5" s="1"/>
  <c r="F1472" i="5"/>
  <c r="G1472" i="5" s="1"/>
  <c r="F1480" i="5"/>
  <c r="G1480" i="5" s="1"/>
  <c r="F1488" i="5"/>
  <c r="G1488" i="5" s="1"/>
  <c r="F1496" i="5"/>
  <c r="G1496" i="5" s="1"/>
  <c r="F1504" i="5"/>
  <c r="G1504" i="5" s="1"/>
  <c r="F1512" i="5"/>
  <c r="G1512" i="5" s="1"/>
  <c r="F1520" i="5"/>
  <c r="G1520" i="5" s="1"/>
  <c r="F1528" i="5"/>
  <c r="G1528" i="5" s="1"/>
  <c r="F1536" i="5"/>
  <c r="G1536" i="5" s="1"/>
  <c r="F1544" i="5"/>
  <c r="G1544" i="5" s="1"/>
  <c r="F1552" i="5"/>
  <c r="G1552" i="5" s="1"/>
  <c r="F1560" i="5"/>
  <c r="G1560" i="5" s="1"/>
  <c r="F1568" i="5"/>
  <c r="G1568" i="5" s="1"/>
  <c r="F1576" i="5"/>
  <c r="G1576" i="5" s="1"/>
  <c r="F1584" i="5"/>
  <c r="G1584" i="5" s="1"/>
  <c r="F1592" i="5"/>
  <c r="G1592" i="5" s="1"/>
  <c r="F1600" i="5"/>
  <c r="G1600" i="5" s="1"/>
  <c r="F1608" i="5"/>
  <c r="G1608" i="5" s="1"/>
  <c r="F1616" i="5"/>
  <c r="G1616" i="5" s="1"/>
  <c r="F1624" i="5"/>
  <c r="G1624" i="5" s="1"/>
  <c r="F1632" i="5"/>
  <c r="G1632" i="5" s="1"/>
  <c r="F1640" i="5"/>
  <c r="G1640" i="5" s="1"/>
  <c r="F1648" i="5"/>
  <c r="G1648" i="5" s="1"/>
  <c r="F63" i="5"/>
  <c r="G63" i="5" s="1"/>
  <c r="F127" i="5"/>
  <c r="G127" i="5" s="1"/>
  <c r="F191" i="5"/>
  <c r="G191" i="5" s="1"/>
  <c r="F215" i="5"/>
  <c r="G215" i="5" s="1"/>
  <c r="F237" i="5"/>
  <c r="G237" i="5" s="1"/>
  <c r="F260" i="5"/>
  <c r="G260" i="5" s="1"/>
  <c r="F279" i="5"/>
  <c r="G279" i="5" s="1"/>
  <c r="F301" i="5"/>
  <c r="G301" i="5" s="1"/>
  <c r="F324" i="5"/>
  <c r="G324" i="5" s="1"/>
  <c r="F343" i="5"/>
  <c r="G343" i="5" s="1"/>
  <c r="F365" i="5"/>
  <c r="G365" i="5" s="1"/>
  <c r="F388" i="5"/>
  <c r="G388" i="5" s="1"/>
  <c r="F407" i="5"/>
  <c r="G407" i="5" s="1"/>
  <c r="F429" i="5"/>
  <c r="G429" i="5" s="1"/>
  <c r="F452" i="5"/>
  <c r="G452" i="5" s="1"/>
  <c r="F471" i="5"/>
  <c r="G471" i="5" s="1"/>
  <c r="F493" i="5"/>
  <c r="G493" i="5" s="1"/>
  <c r="F516" i="5"/>
  <c r="G516" i="5" s="1"/>
  <c r="F535" i="5"/>
  <c r="G535" i="5" s="1"/>
  <c r="F557" i="5"/>
  <c r="G557" i="5" s="1"/>
  <c r="F580" i="5"/>
  <c r="G580" i="5" s="1"/>
  <c r="F599" i="5"/>
  <c r="G599" i="5" s="1"/>
  <c r="F621" i="5"/>
  <c r="G621" i="5" s="1"/>
  <c r="F644" i="5"/>
  <c r="G644" i="5" s="1"/>
  <c r="F660" i="5"/>
  <c r="G660" i="5" s="1"/>
  <c r="F676" i="5"/>
  <c r="G676" i="5" s="1"/>
  <c r="F692" i="5"/>
  <c r="G692" i="5" s="1"/>
  <c r="F708" i="5"/>
  <c r="G708" i="5" s="1"/>
  <c r="F724" i="5"/>
  <c r="G724" i="5" s="1"/>
  <c r="F740" i="5"/>
  <c r="G740" i="5" s="1"/>
  <c r="F756" i="5"/>
  <c r="G756" i="5" s="1"/>
  <c r="F772" i="5"/>
  <c r="G772" i="5" s="1"/>
  <c r="F788" i="5"/>
  <c r="G788" i="5" s="1"/>
  <c r="F804" i="5"/>
  <c r="G804" i="5" s="1"/>
  <c r="F820" i="5"/>
  <c r="G820" i="5" s="1"/>
  <c r="F836" i="5"/>
  <c r="G836" i="5" s="1"/>
  <c r="F847" i="5"/>
  <c r="G847" i="5" s="1"/>
  <c r="F861" i="5"/>
  <c r="G861" i="5" s="1"/>
  <c r="F872" i="5"/>
  <c r="G872" i="5" s="1"/>
  <c r="F886" i="5"/>
  <c r="G886" i="5" s="1"/>
  <c r="F897" i="5"/>
  <c r="G897" i="5" s="1"/>
  <c r="F905" i="5"/>
  <c r="G905" i="5" s="1"/>
  <c r="F913" i="5"/>
  <c r="G913" i="5" s="1"/>
  <c r="F921" i="5"/>
  <c r="G921" i="5" s="1"/>
  <c r="F929" i="5"/>
  <c r="G929" i="5" s="1"/>
  <c r="F937" i="5"/>
  <c r="G937" i="5" s="1"/>
  <c r="F945" i="5"/>
  <c r="G945" i="5" s="1"/>
  <c r="F953" i="5"/>
  <c r="G953" i="5" s="1"/>
  <c r="F961" i="5"/>
  <c r="G961" i="5" s="1"/>
  <c r="F969" i="5"/>
  <c r="G969" i="5" s="1"/>
  <c r="F977" i="5"/>
  <c r="G977" i="5" s="1"/>
  <c r="F985" i="5"/>
  <c r="G985" i="5" s="1"/>
  <c r="F993" i="5"/>
  <c r="G993" i="5" s="1"/>
  <c r="F1001" i="5"/>
  <c r="G1001" i="5" s="1"/>
  <c r="F1009" i="5"/>
  <c r="G1009" i="5" s="1"/>
  <c r="F1017" i="5"/>
  <c r="G1017" i="5" s="1"/>
  <c r="F1025" i="5"/>
  <c r="G1025" i="5" s="1"/>
  <c r="F1033" i="5"/>
  <c r="G1033" i="5" s="1"/>
  <c r="F1041" i="5"/>
  <c r="G1041" i="5" s="1"/>
  <c r="F1049" i="5"/>
  <c r="G1049" i="5" s="1"/>
  <c r="F1057" i="5"/>
  <c r="G1057" i="5" s="1"/>
  <c r="F1065" i="5"/>
  <c r="G1065" i="5" s="1"/>
  <c r="F1073" i="5"/>
  <c r="G1073" i="5" s="1"/>
  <c r="F1081" i="5"/>
  <c r="G1081" i="5" s="1"/>
  <c r="F1089" i="5"/>
  <c r="G1089" i="5" s="1"/>
  <c r="F1097" i="5"/>
  <c r="G1097" i="5" s="1"/>
  <c r="F1105" i="5"/>
  <c r="G1105" i="5" s="1"/>
  <c r="F1113" i="5"/>
  <c r="G1113" i="5" s="1"/>
  <c r="F1121" i="5"/>
  <c r="G1121" i="5" s="1"/>
  <c r="F1129" i="5"/>
  <c r="G1129" i="5" s="1"/>
  <c r="F1137" i="5"/>
  <c r="G1137" i="5" s="1"/>
  <c r="F1145" i="5"/>
  <c r="G1145" i="5" s="1"/>
  <c r="F1153" i="5"/>
  <c r="G1153" i="5" s="1"/>
  <c r="F1161" i="5"/>
  <c r="G1161" i="5" s="1"/>
  <c r="F1169" i="5"/>
  <c r="G1169" i="5" s="1"/>
  <c r="F1177" i="5"/>
  <c r="G1177" i="5" s="1"/>
  <c r="F1185" i="5"/>
  <c r="G1185" i="5" s="1"/>
  <c r="F1193" i="5"/>
  <c r="G1193" i="5" s="1"/>
  <c r="F1201" i="5"/>
  <c r="G1201" i="5" s="1"/>
  <c r="F1209" i="5"/>
  <c r="G1209" i="5" s="1"/>
  <c r="F1217" i="5"/>
  <c r="G1217" i="5" s="1"/>
  <c r="F1225" i="5"/>
  <c r="G1225" i="5" s="1"/>
  <c r="F1233" i="5"/>
  <c r="G1233" i="5" s="1"/>
  <c r="F1241" i="5"/>
  <c r="G1241" i="5" s="1"/>
  <c r="F1249" i="5"/>
  <c r="G1249" i="5" s="1"/>
  <c r="F1257" i="5"/>
  <c r="G1257" i="5" s="1"/>
  <c r="F1265" i="5"/>
  <c r="G1265" i="5" s="1"/>
  <c r="F1273" i="5"/>
  <c r="G1273" i="5" s="1"/>
  <c r="F1281" i="5"/>
  <c r="G1281" i="5" s="1"/>
  <c r="F1289" i="5"/>
  <c r="G1289" i="5" s="1"/>
  <c r="F1297" i="5"/>
  <c r="G1297" i="5" s="1"/>
  <c r="F1305" i="5"/>
  <c r="G1305" i="5" s="1"/>
  <c r="F1313" i="5"/>
  <c r="G1313" i="5" s="1"/>
  <c r="F1321" i="5"/>
  <c r="G1321" i="5" s="1"/>
  <c r="F1329" i="5"/>
  <c r="G1329" i="5" s="1"/>
  <c r="F1337" i="5"/>
  <c r="G1337" i="5" s="1"/>
  <c r="F1345" i="5"/>
  <c r="G1345" i="5" s="1"/>
  <c r="F1353" i="5"/>
  <c r="G1353" i="5" s="1"/>
  <c r="F1361" i="5"/>
  <c r="G1361" i="5" s="1"/>
  <c r="F1369" i="5"/>
  <c r="G1369" i="5" s="1"/>
  <c r="F1377" i="5"/>
  <c r="G1377" i="5" s="1"/>
  <c r="F1385" i="5"/>
  <c r="G1385" i="5" s="1"/>
  <c r="F1393" i="5"/>
  <c r="G1393" i="5" s="1"/>
  <c r="F1401" i="5"/>
  <c r="G1401" i="5" s="1"/>
  <c r="F1409" i="5"/>
  <c r="G1409" i="5" s="1"/>
  <c r="F1417" i="5"/>
  <c r="G1417" i="5" s="1"/>
  <c r="F1425" i="5"/>
  <c r="G1425" i="5" s="1"/>
  <c r="F1433" i="5"/>
  <c r="G1433" i="5" s="1"/>
  <c r="F1441" i="5"/>
  <c r="G1441" i="5" s="1"/>
  <c r="F1449" i="5"/>
  <c r="G1449" i="5" s="1"/>
  <c r="F1457" i="5"/>
  <c r="G1457" i="5" s="1"/>
  <c r="F1465" i="5"/>
  <c r="G1465" i="5" s="1"/>
  <c r="F1473" i="5"/>
  <c r="G1473" i="5" s="1"/>
  <c r="F1481" i="5"/>
  <c r="G1481" i="5" s="1"/>
  <c r="F1489" i="5"/>
  <c r="G1489" i="5" s="1"/>
  <c r="F1497" i="5"/>
  <c r="G1497" i="5" s="1"/>
  <c r="F1505" i="5"/>
  <c r="G1505" i="5" s="1"/>
  <c r="F1513" i="5"/>
  <c r="G1513" i="5" s="1"/>
  <c r="F1521" i="5"/>
  <c r="G1521" i="5" s="1"/>
  <c r="F1529" i="5"/>
  <c r="G1529" i="5" s="1"/>
  <c r="F1537" i="5"/>
  <c r="G1537" i="5" s="1"/>
  <c r="F1545" i="5"/>
  <c r="G1545" i="5" s="1"/>
  <c r="F1553" i="5"/>
  <c r="G1553" i="5" s="1"/>
  <c r="F1561" i="5"/>
  <c r="G1561" i="5" s="1"/>
  <c r="F1569" i="5"/>
  <c r="G1569" i="5" s="1"/>
  <c r="F1577" i="5"/>
  <c r="G1577" i="5" s="1"/>
  <c r="F1585" i="5"/>
  <c r="G1585" i="5" s="1"/>
  <c r="F1593" i="5"/>
  <c r="G1593" i="5" s="1"/>
  <c r="F1601" i="5"/>
  <c r="G1601" i="5" s="1"/>
  <c r="F1609" i="5"/>
  <c r="G1609" i="5" s="1"/>
  <c r="F1617" i="5"/>
  <c r="G1617" i="5" s="1"/>
  <c r="F1625" i="5"/>
  <c r="G1625" i="5" s="1"/>
  <c r="F1633" i="5"/>
  <c r="G1633" i="5" s="1"/>
  <c r="F1641" i="5"/>
  <c r="G1641" i="5" s="1"/>
  <c r="F1649" i="5"/>
  <c r="G1649" i="5" s="1"/>
  <c r="F1657" i="5"/>
  <c r="G1657" i="5" s="1"/>
  <c r="F1665" i="5"/>
  <c r="G1665" i="5" s="1"/>
  <c r="F1673" i="5"/>
  <c r="G1673" i="5" s="1"/>
  <c r="F1681" i="5"/>
  <c r="G1681" i="5" s="1"/>
  <c r="F1689" i="5"/>
  <c r="G1689" i="5" s="1"/>
  <c r="F1697" i="5"/>
  <c r="G1697" i="5" s="1"/>
  <c r="F1705" i="5"/>
  <c r="G1705" i="5" s="1"/>
  <c r="F7" i="5"/>
  <c r="G7" i="5" s="1"/>
  <c r="F71" i="5"/>
  <c r="G71" i="5" s="1"/>
  <c r="F135" i="5"/>
  <c r="G135" i="5" s="1"/>
  <c r="F197" i="5"/>
  <c r="G197" i="5" s="1"/>
  <c r="F220" i="5"/>
  <c r="G220" i="5" s="1"/>
  <c r="F239" i="5"/>
  <c r="G239" i="5" s="1"/>
  <c r="F261" i="5"/>
  <c r="G261" i="5" s="1"/>
  <c r="F284" i="5"/>
  <c r="G284" i="5" s="1"/>
  <c r="F303" i="5"/>
  <c r="G303" i="5" s="1"/>
  <c r="F325" i="5"/>
  <c r="G325" i="5" s="1"/>
  <c r="F348" i="5"/>
  <c r="G348" i="5" s="1"/>
  <c r="F367" i="5"/>
  <c r="G367" i="5" s="1"/>
  <c r="F389" i="5"/>
  <c r="G389" i="5" s="1"/>
  <c r="F412" i="5"/>
  <c r="G412" i="5" s="1"/>
  <c r="F431" i="5"/>
  <c r="G431" i="5" s="1"/>
  <c r="F453" i="5"/>
  <c r="G453" i="5" s="1"/>
  <c r="F476" i="5"/>
  <c r="G476" i="5" s="1"/>
  <c r="F495" i="5"/>
  <c r="G495" i="5" s="1"/>
  <c r="F517" i="5"/>
  <c r="G517" i="5" s="1"/>
  <c r="F540" i="5"/>
  <c r="G540" i="5" s="1"/>
  <c r="F559" i="5"/>
  <c r="G559" i="5" s="1"/>
  <c r="F581" i="5"/>
  <c r="G581" i="5" s="1"/>
  <c r="F604" i="5"/>
  <c r="G604" i="5" s="1"/>
  <c r="F623" i="5"/>
  <c r="G623" i="5" s="1"/>
  <c r="F645" i="5"/>
  <c r="G645" i="5" s="1"/>
  <c r="F661" i="5"/>
  <c r="G661" i="5" s="1"/>
  <c r="F677" i="5"/>
  <c r="G677" i="5" s="1"/>
  <c r="F693" i="5"/>
  <c r="G693" i="5" s="1"/>
  <c r="F709" i="5"/>
  <c r="G709" i="5" s="1"/>
  <c r="F725" i="5"/>
  <c r="G725" i="5" s="1"/>
  <c r="F741" i="5"/>
  <c r="G741" i="5" s="1"/>
  <c r="F757" i="5"/>
  <c r="G757" i="5" s="1"/>
  <c r="F773" i="5"/>
  <c r="G773" i="5" s="1"/>
  <c r="F789" i="5"/>
  <c r="G789" i="5" s="1"/>
  <c r="F805" i="5"/>
  <c r="G805" i="5" s="1"/>
  <c r="F821" i="5"/>
  <c r="G821" i="5" s="1"/>
  <c r="F837" i="5"/>
  <c r="G837" i="5" s="1"/>
  <c r="F848" i="5"/>
  <c r="G848" i="5" s="1"/>
  <c r="F862" i="5"/>
  <c r="G862" i="5" s="1"/>
  <c r="F876" i="5"/>
  <c r="G876" i="5" s="1"/>
  <c r="F887" i="5"/>
  <c r="G887" i="5" s="1"/>
  <c r="F898" i="5"/>
  <c r="G898" i="5" s="1"/>
  <c r="F906" i="5"/>
  <c r="G906" i="5" s="1"/>
  <c r="F914" i="5"/>
  <c r="G914" i="5" s="1"/>
  <c r="F922" i="5"/>
  <c r="G922" i="5" s="1"/>
  <c r="F930" i="5"/>
  <c r="G930" i="5" s="1"/>
  <c r="F938" i="5"/>
  <c r="G938" i="5" s="1"/>
  <c r="F946" i="5"/>
  <c r="G946" i="5" s="1"/>
  <c r="F954" i="5"/>
  <c r="G954" i="5" s="1"/>
  <c r="F962" i="5"/>
  <c r="G962" i="5" s="1"/>
  <c r="F970" i="5"/>
  <c r="G970" i="5" s="1"/>
  <c r="F978" i="5"/>
  <c r="G978" i="5" s="1"/>
  <c r="F986" i="5"/>
  <c r="G986" i="5" s="1"/>
  <c r="F994" i="5"/>
  <c r="G994" i="5" s="1"/>
  <c r="F1002" i="5"/>
  <c r="G1002" i="5" s="1"/>
  <c r="F1010" i="5"/>
  <c r="G1010" i="5" s="1"/>
  <c r="F1018" i="5"/>
  <c r="G1018" i="5" s="1"/>
  <c r="F1026" i="5"/>
  <c r="G1026" i="5" s="1"/>
  <c r="F1034" i="5"/>
  <c r="G1034" i="5" s="1"/>
  <c r="F1042" i="5"/>
  <c r="G1042" i="5" s="1"/>
  <c r="F1050" i="5"/>
  <c r="G1050" i="5" s="1"/>
  <c r="F1058" i="5"/>
  <c r="G1058" i="5" s="1"/>
  <c r="F1066" i="5"/>
  <c r="G1066" i="5" s="1"/>
  <c r="F1074" i="5"/>
  <c r="G1074" i="5" s="1"/>
  <c r="F1082" i="5"/>
  <c r="G1082" i="5" s="1"/>
  <c r="F1090" i="5"/>
  <c r="G1090" i="5" s="1"/>
  <c r="F1098" i="5"/>
  <c r="G1098" i="5" s="1"/>
  <c r="F1106" i="5"/>
  <c r="G1106" i="5" s="1"/>
  <c r="F1114" i="5"/>
  <c r="G1114" i="5" s="1"/>
  <c r="F1122" i="5"/>
  <c r="G1122" i="5" s="1"/>
  <c r="F1130" i="5"/>
  <c r="G1130" i="5" s="1"/>
  <c r="F1138" i="5"/>
  <c r="G1138" i="5" s="1"/>
  <c r="F1146" i="5"/>
  <c r="G1146" i="5" s="1"/>
  <c r="F1154" i="5"/>
  <c r="G1154" i="5" s="1"/>
  <c r="F1162" i="5"/>
  <c r="G1162" i="5" s="1"/>
  <c r="F1170" i="5"/>
  <c r="G1170" i="5" s="1"/>
  <c r="F1178" i="5"/>
  <c r="G1178" i="5" s="1"/>
  <c r="F1186" i="5"/>
  <c r="G1186" i="5" s="1"/>
  <c r="F1194" i="5"/>
  <c r="G1194" i="5" s="1"/>
  <c r="F1202" i="5"/>
  <c r="G1202" i="5" s="1"/>
  <c r="F1210" i="5"/>
  <c r="G1210" i="5" s="1"/>
  <c r="F1218" i="5"/>
  <c r="G1218" i="5" s="1"/>
  <c r="F1226" i="5"/>
  <c r="G1226" i="5" s="1"/>
  <c r="F1234" i="5"/>
  <c r="G1234" i="5" s="1"/>
  <c r="F1242" i="5"/>
  <c r="G1242" i="5" s="1"/>
  <c r="F1250" i="5"/>
  <c r="G1250" i="5" s="1"/>
  <c r="F1258" i="5"/>
  <c r="G1258" i="5" s="1"/>
  <c r="F1266" i="5"/>
  <c r="G1266" i="5" s="1"/>
  <c r="F1274" i="5"/>
  <c r="G1274" i="5" s="1"/>
  <c r="F1282" i="5"/>
  <c r="G1282" i="5" s="1"/>
  <c r="F1290" i="5"/>
  <c r="G1290" i="5" s="1"/>
  <c r="F1298" i="5"/>
  <c r="G1298" i="5" s="1"/>
  <c r="F1306" i="5"/>
  <c r="G1306" i="5" s="1"/>
  <c r="F1314" i="5"/>
  <c r="G1314" i="5" s="1"/>
  <c r="F1322" i="5"/>
  <c r="G1322" i="5" s="1"/>
  <c r="F1330" i="5"/>
  <c r="G1330" i="5" s="1"/>
  <c r="F1338" i="5"/>
  <c r="G1338" i="5" s="1"/>
  <c r="F1346" i="5"/>
  <c r="G1346" i="5" s="1"/>
  <c r="F1354" i="5"/>
  <c r="G1354" i="5" s="1"/>
  <c r="F1362" i="5"/>
  <c r="G1362" i="5" s="1"/>
  <c r="F1370" i="5"/>
  <c r="G1370" i="5" s="1"/>
  <c r="F1378" i="5"/>
  <c r="G1378" i="5" s="1"/>
  <c r="F1386" i="5"/>
  <c r="G1386" i="5" s="1"/>
  <c r="F1394" i="5"/>
  <c r="G1394" i="5" s="1"/>
  <c r="F1402" i="5"/>
  <c r="G1402" i="5" s="1"/>
  <c r="F1410" i="5"/>
  <c r="G1410" i="5" s="1"/>
  <c r="F1418" i="5"/>
  <c r="G1418" i="5" s="1"/>
  <c r="F1426" i="5"/>
  <c r="G1426" i="5" s="1"/>
  <c r="F1434" i="5"/>
  <c r="G1434" i="5" s="1"/>
  <c r="F1442" i="5"/>
  <c r="G1442" i="5" s="1"/>
  <c r="F1450" i="5"/>
  <c r="G1450" i="5" s="1"/>
  <c r="F1458" i="5"/>
  <c r="G1458" i="5" s="1"/>
  <c r="F1466" i="5"/>
  <c r="G1466" i="5" s="1"/>
  <c r="F1474" i="5"/>
  <c r="G1474" i="5" s="1"/>
  <c r="F1482" i="5"/>
  <c r="G1482" i="5" s="1"/>
  <c r="F1490" i="5"/>
  <c r="G1490" i="5" s="1"/>
  <c r="F1498" i="5"/>
  <c r="G1498" i="5" s="1"/>
  <c r="F1506" i="5"/>
  <c r="G1506" i="5" s="1"/>
  <c r="F1514" i="5"/>
  <c r="G1514" i="5" s="1"/>
  <c r="F1522" i="5"/>
  <c r="G1522" i="5" s="1"/>
  <c r="F1530" i="5"/>
  <c r="G1530" i="5" s="1"/>
  <c r="F1538" i="5"/>
  <c r="G1538" i="5" s="1"/>
  <c r="F1546" i="5"/>
  <c r="G1546" i="5" s="1"/>
  <c r="F1554" i="5"/>
  <c r="G1554" i="5" s="1"/>
  <c r="F1562" i="5"/>
  <c r="G1562" i="5" s="1"/>
  <c r="F1570" i="5"/>
  <c r="G1570" i="5" s="1"/>
  <c r="F1578" i="5"/>
  <c r="G1578" i="5" s="1"/>
  <c r="F1586" i="5"/>
  <c r="G1586" i="5" s="1"/>
  <c r="F1594" i="5"/>
  <c r="G1594" i="5" s="1"/>
  <c r="F1602" i="5"/>
  <c r="G1602" i="5" s="1"/>
  <c r="F1610" i="5"/>
  <c r="G1610" i="5" s="1"/>
  <c r="F1618" i="5"/>
  <c r="G1618" i="5" s="1"/>
  <c r="F1626" i="5"/>
  <c r="G1626" i="5" s="1"/>
  <c r="F1634" i="5"/>
  <c r="G1634" i="5" s="1"/>
  <c r="F1642" i="5"/>
  <c r="G1642" i="5" s="1"/>
  <c r="F1650" i="5"/>
  <c r="G1650" i="5" s="1"/>
  <c r="F1658" i="5"/>
  <c r="G1658" i="5" s="1"/>
  <c r="F1666" i="5"/>
  <c r="G1666" i="5" s="1"/>
  <c r="F1674" i="5"/>
  <c r="G1674" i="5" s="1"/>
  <c r="F1682" i="5"/>
  <c r="G1682" i="5" s="1"/>
  <c r="F1690" i="5"/>
  <c r="G1690" i="5" s="1"/>
  <c r="F1698" i="5"/>
  <c r="G1698" i="5" s="1"/>
  <c r="F1706" i="5"/>
  <c r="G1706" i="5" s="1"/>
  <c r="F1714" i="5"/>
  <c r="G1714" i="5" s="1"/>
  <c r="F1722" i="5"/>
  <c r="G1722" i="5" s="1"/>
  <c r="F1730" i="5"/>
  <c r="G1730" i="5" s="1"/>
  <c r="F1738" i="5"/>
  <c r="G1738" i="5" s="1"/>
  <c r="F1746" i="5"/>
  <c r="G1746" i="5" s="1"/>
  <c r="F1754" i="5"/>
  <c r="G1754" i="5" s="1"/>
  <c r="F1762" i="5"/>
  <c r="G1762" i="5" s="1"/>
  <c r="F1770" i="5"/>
  <c r="G1770" i="5" s="1"/>
  <c r="F1778" i="5"/>
  <c r="G1778" i="5" s="1"/>
  <c r="F1786" i="5"/>
  <c r="G1786" i="5" s="1"/>
  <c r="F1794" i="5"/>
  <c r="G1794" i="5" s="1"/>
  <c r="F1802" i="5"/>
  <c r="G1802" i="5" s="1"/>
  <c r="F1810" i="5"/>
  <c r="G1810" i="5" s="1"/>
  <c r="F1818" i="5"/>
  <c r="G1818" i="5" s="1"/>
  <c r="F1826" i="5"/>
  <c r="G1826" i="5" s="1"/>
  <c r="F1834" i="5"/>
  <c r="G1834" i="5" s="1"/>
  <c r="F1842" i="5"/>
  <c r="G1842" i="5" s="1"/>
  <c r="F1850" i="5"/>
  <c r="G1850" i="5" s="1"/>
  <c r="F1858" i="5"/>
  <c r="G1858" i="5" s="1"/>
  <c r="F1866" i="5"/>
  <c r="G1866" i="5" s="1"/>
  <c r="F15" i="5"/>
  <c r="G15" i="5" s="1"/>
  <c r="F79" i="5"/>
  <c r="G79" i="5" s="1"/>
  <c r="F143" i="5"/>
  <c r="G143" i="5" s="1"/>
  <c r="F199" i="5"/>
  <c r="G199" i="5" s="1"/>
  <c r="F221" i="5"/>
  <c r="G221" i="5" s="1"/>
  <c r="F244" i="5"/>
  <c r="G244" i="5" s="1"/>
  <c r="F263" i="5"/>
  <c r="G263" i="5" s="1"/>
  <c r="F285" i="5"/>
  <c r="G285" i="5" s="1"/>
  <c r="F308" i="5"/>
  <c r="G308" i="5" s="1"/>
  <c r="F327" i="5"/>
  <c r="G327" i="5" s="1"/>
  <c r="F349" i="5"/>
  <c r="G349" i="5" s="1"/>
  <c r="F372" i="5"/>
  <c r="G372" i="5" s="1"/>
  <c r="F391" i="5"/>
  <c r="G391" i="5" s="1"/>
  <c r="F413" i="5"/>
  <c r="G413" i="5" s="1"/>
  <c r="F436" i="5"/>
  <c r="G436" i="5" s="1"/>
  <c r="F455" i="5"/>
  <c r="G455" i="5" s="1"/>
  <c r="F477" i="5"/>
  <c r="G477" i="5" s="1"/>
  <c r="F500" i="5"/>
  <c r="G500" i="5" s="1"/>
  <c r="F519" i="5"/>
  <c r="G519" i="5" s="1"/>
  <c r="F541" i="5"/>
  <c r="G541" i="5" s="1"/>
  <c r="F564" i="5"/>
  <c r="G564" i="5" s="1"/>
  <c r="F583" i="5"/>
  <c r="G583" i="5" s="1"/>
  <c r="F605" i="5"/>
  <c r="G605" i="5" s="1"/>
  <c r="F628" i="5"/>
  <c r="G628" i="5" s="1"/>
  <c r="F646" i="5"/>
  <c r="G646" i="5" s="1"/>
  <c r="F662" i="5"/>
  <c r="G662" i="5" s="1"/>
  <c r="F678" i="5"/>
  <c r="G678" i="5" s="1"/>
  <c r="F694" i="5"/>
  <c r="G694" i="5" s="1"/>
  <c r="F710" i="5"/>
  <c r="G710" i="5" s="1"/>
  <c r="F726" i="5"/>
  <c r="G726" i="5" s="1"/>
  <c r="F742" i="5"/>
  <c r="G742" i="5" s="1"/>
  <c r="F758" i="5"/>
  <c r="G758" i="5" s="1"/>
  <c r="F774" i="5"/>
  <c r="G774" i="5" s="1"/>
  <c r="F790" i="5"/>
  <c r="G790" i="5" s="1"/>
  <c r="F806" i="5"/>
  <c r="G806" i="5" s="1"/>
  <c r="F822" i="5"/>
  <c r="G822" i="5" s="1"/>
  <c r="F838" i="5"/>
  <c r="G838" i="5" s="1"/>
  <c r="F852" i="5"/>
  <c r="G852" i="5" s="1"/>
  <c r="F863" i="5"/>
  <c r="G863" i="5" s="1"/>
  <c r="F877" i="5"/>
  <c r="G877" i="5" s="1"/>
  <c r="F888" i="5"/>
  <c r="G888" i="5" s="1"/>
  <c r="F899" i="5"/>
  <c r="G899" i="5" s="1"/>
  <c r="F907" i="5"/>
  <c r="G907" i="5" s="1"/>
  <c r="F915" i="5"/>
  <c r="G915" i="5" s="1"/>
  <c r="F923" i="5"/>
  <c r="G923" i="5" s="1"/>
  <c r="F931" i="5"/>
  <c r="G931" i="5" s="1"/>
  <c r="F939" i="5"/>
  <c r="G939" i="5" s="1"/>
  <c r="F947" i="5"/>
  <c r="G947" i="5" s="1"/>
  <c r="F955" i="5"/>
  <c r="G955" i="5" s="1"/>
  <c r="F963" i="5"/>
  <c r="G963" i="5" s="1"/>
  <c r="F971" i="5"/>
  <c r="G971" i="5" s="1"/>
  <c r="F979" i="5"/>
  <c r="G979" i="5" s="1"/>
  <c r="F987" i="5"/>
  <c r="G987" i="5" s="1"/>
  <c r="F995" i="5"/>
  <c r="G995" i="5" s="1"/>
  <c r="F1003" i="5"/>
  <c r="G1003" i="5" s="1"/>
  <c r="F1011" i="5"/>
  <c r="G1011" i="5" s="1"/>
  <c r="F1019" i="5"/>
  <c r="G1019" i="5" s="1"/>
  <c r="F1027" i="5"/>
  <c r="G1027" i="5" s="1"/>
  <c r="F1035" i="5"/>
  <c r="G1035" i="5" s="1"/>
  <c r="F1043" i="5"/>
  <c r="G1043" i="5" s="1"/>
  <c r="F1051" i="5"/>
  <c r="G1051" i="5" s="1"/>
  <c r="F1059" i="5"/>
  <c r="G1059" i="5" s="1"/>
  <c r="F1067" i="5"/>
  <c r="G1067" i="5" s="1"/>
  <c r="F1075" i="5"/>
  <c r="G1075" i="5" s="1"/>
  <c r="F1083" i="5"/>
  <c r="G1083" i="5" s="1"/>
  <c r="F1091" i="5"/>
  <c r="G1091" i="5" s="1"/>
  <c r="F1099" i="5"/>
  <c r="G1099" i="5" s="1"/>
  <c r="F1107" i="5"/>
  <c r="G1107" i="5" s="1"/>
  <c r="F1115" i="5"/>
  <c r="G1115" i="5" s="1"/>
  <c r="F1123" i="5"/>
  <c r="G1123" i="5" s="1"/>
  <c r="F1131" i="5"/>
  <c r="G1131" i="5" s="1"/>
  <c r="F1139" i="5"/>
  <c r="G1139" i="5" s="1"/>
  <c r="F1147" i="5"/>
  <c r="G1147" i="5" s="1"/>
  <c r="F1155" i="5"/>
  <c r="G1155" i="5" s="1"/>
  <c r="F1163" i="5"/>
  <c r="G1163" i="5" s="1"/>
  <c r="F1171" i="5"/>
  <c r="G1171" i="5" s="1"/>
  <c r="F1179" i="5"/>
  <c r="G1179" i="5" s="1"/>
  <c r="F1187" i="5"/>
  <c r="G1187" i="5" s="1"/>
  <c r="F1195" i="5"/>
  <c r="G1195" i="5" s="1"/>
  <c r="F1203" i="5"/>
  <c r="G1203" i="5" s="1"/>
  <c r="F1211" i="5"/>
  <c r="G1211" i="5" s="1"/>
  <c r="F1219" i="5"/>
  <c r="G1219" i="5" s="1"/>
  <c r="F1227" i="5"/>
  <c r="G1227" i="5" s="1"/>
  <c r="F1235" i="5"/>
  <c r="G1235" i="5" s="1"/>
  <c r="F1243" i="5"/>
  <c r="G1243" i="5" s="1"/>
  <c r="F1251" i="5"/>
  <c r="G1251" i="5" s="1"/>
  <c r="F1259" i="5"/>
  <c r="G1259" i="5" s="1"/>
  <c r="F1267" i="5"/>
  <c r="G1267" i="5" s="1"/>
  <c r="F1275" i="5"/>
  <c r="G1275" i="5" s="1"/>
  <c r="F1283" i="5"/>
  <c r="G1283" i="5" s="1"/>
  <c r="F1291" i="5"/>
  <c r="G1291" i="5" s="1"/>
  <c r="F1299" i="5"/>
  <c r="G1299" i="5" s="1"/>
  <c r="F1307" i="5"/>
  <c r="G1307" i="5" s="1"/>
  <c r="F1315" i="5"/>
  <c r="G1315" i="5" s="1"/>
  <c r="F1323" i="5"/>
  <c r="G1323" i="5" s="1"/>
  <c r="F1331" i="5"/>
  <c r="G1331" i="5" s="1"/>
  <c r="F1339" i="5"/>
  <c r="G1339" i="5" s="1"/>
  <c r="F1347" i="5"/>
  <c r="G1347" i="5" s="1"/>
  <c r="F1355" i="5"/>
  <c r="G1355" i="5" s="1"/>
  <c r="F1363" i="5"/>
  <c r="G1363" i="5" s="1"/>
  <c r="F1371" i="5"/>
  <c r="G1371" i="5" s="1"/>
  <c r="F1379" i="5"/>
  <c r="G1379" i="5" s="1"/>
  <c r="F1387" i="5"/>
  <c r="G1387" i="5" s="1"/>
  <c r="F1395" i="5"/>
  <c r="G1395" i="5" s="1"/>
  <c r="F1403" i="5"/>
  <c r="G1403" i="5" s="1"/>
  <c r="F1411" i="5"/>
  <c r="G1411" i="5" s="1"/>
  <c r="F1419" i="5"/>
  <c r="G1419" i="5" s="1"/>
  <c r="F1427" i="5"/>
  <c r="G1427" i="5" s="1"/>
  <c r="F1435" i="5"/>
  <c r="G1435" i="5" s="1"/>
  <c r="F1443" i="5"/>
  <c r="G1443" i="5" s="1"/>
  <c r="F1451" i="5"/>
  <c r="G1451" i="5" s="1"/>
  <c r="F1459" i="5"/>
  <c r="G1459" i="5" s="1"/>
  <c r="F1467" i="5"/>
  <c r="G1467" i="5" s="1"/>
  <c r="F1475" i="5"/>
  <c r="G1475" i="5" s="1"/>
  <c r="F1483" i="5"/>
  <c r="G1483" i="5" s="1"/>
  <c r="F1491" i="5"/>
  <c r="G1491" i="5" s="1"/>
  <c r="F1499" i="5"/>
  <c r="G1499" i="5" s="1"/>
  <c r="F1507" i="5"/>
  <c r="G1507" i="5" s="1"/>
  <c r="F1515" i="5"/>
  <c r="G1515" i="5" s="1"/>
  <c r="F1523" i="5"/>
  <c r="G1523" i="5" s="1"/>
  <c r="F1531" i="5"/>
  <c r="G1531" i="5" s="1"/>
  <c r="F1539" i="5"/>
  <c r="G1539" i="5" s="1"/>
  <c r="F1547" i="5"/>
  <c r="G1547" i="5" s="1"/>
  <c r="F1555" i="5"/>
  <c r="G1555" i="5" s="1"/>
  <c r="F1563" i="5"/>
  <c r="G1563" i="5" s="1"/>
  <c r="F1571" i="5"/>
  <c r="G1571" i="5" s="1"/>
  <c r="F1579" i="5"/>
  <c r="G1579" i="5" s="1"/>
  <c r="F1587" i="5"/>
  <c r="G1587" i="5" s="1"/>
  <c r="F1595" i="5"/>
  <c r="G1595" i="5" s="1"/>
  <c r="F1603" i="5"/>
  <c r="G1603" i="5" s="1"/>
  <c r="F1611" i="5"/>
  <c r="G1611" i="5" s="1"/>
  <c r="F1619" i="5"/>
  <c r="G1619" i="5" s="1"/>
  <c r="F1627" i="5"/>
  <c r="G1627" i="5" s="1"/>
  <c r="F1635" i="5"/>
  <c r="G1635" i="5" s="1"/>
  <c r="F1643" i="5"/>
  <c r="G1643" i="5" s="1"/>
  <c r="F1651" i="5"/>
  <c r="G1651" i="5" s="1"/>
  <c r="F1659" i="5"/>
  <c r="G1659" i="5" s="1"/>
  <c r="F1667" i="5"/>
  <c r="G1667" i="5" s="1"/>
  <c r="F1675" i="5"/>
  <c r="G1675" i="5" s="1"/>
  <c r="F1683" i="5"/>
  <c r="G1683" i="5" s="1"/>
  <c r="F1691" i="5"/>
  <c r="G1691" i="5" s="1"/>
  <c r="F1699" i="5"/>
  <c r="G1699" i="5" s="1"/>
  <c r="F23" i="5"/>
  <c r="G23" i="5" s="1"/>
  <c r="F87" i="5"/>
  <c r="G87" i="5" s="1"/>
  <c r="F151" i="5"/>
  <c r="G151" i="5" s="1"/>
  <c r="F204" i="5"/>
  <c r="G204" i="5" s="1"/>
  <c r="F223" i="5"/>
  <c r="G223" i="5" s="1"/>
  <c r="F245" i="5"/>
  <c r="G245" i="5" s="1"/>
  <c r="F268" i="5"/>
  <c r="G268" i="5" s="1"/>
  <c r="F287" i="5"/>
  <c r="G287" i="5" s="1"/>
  <c r="F309" i="5"/>
  <c r="G309" i="5" s="1"/>
  <c r="F332" i="5"/>
  <c r="G332" i="5" s="1"/>
  <c r="F351" i="5"/>
  <c r="G351" i="5" s="1"/>
  <c r="F373" i="5"/>
  <c r="G373" i="5" s="1"/>
  <c r="F396" i="5"/>
  <c r="G396" i="5" s="1"/>
  <c r="F415" i="5"/>
  <c r="G415" i="5" s="1"/>
  <c r="F437" i="5"/>
  <c r="G437" i="5" s="1"/>
  <c r="F460" i="5"/>
  <c r="G460" i="5" s="1"/>
  <c r="F479" i="5"/>
  <c r="G479" i="5" s="1"/>
  <c r="F501" i="5"/>
  <c r="G501" i="5" s="1"/>
  <c r="F524" i="5"/>
  <c r="G524" i="5" s="1"/>
  <c r="F543" i="5"/>
  <c r="G543" i="5" s="1"/>
  <c r="F565" i="5"/>
  <c r="G565" i="5" s="1"/>
  <c r="F588" i="5"/>
  <c r="G588" i="5" s="1"/>
  <c r="F607" i="5"/>
  <c r="G607" i="5" s="1"/>
  <c r="F629" i="5"/>
  <c r="G629" i="5" s="1"/>
  <c r="F647" i="5"/>
  <c r="G647" i="5" s="1"/>
  <c r="F663" i="5"/>
  <c r="G663" i="5" s="1"/>
  <c r="F679" i="5"/>
  <c r="G679" i="5" s="1"/>
  <c r="F695" i="5"/>
  <c r="G695" i="5" s="1"/>
  <c r="F711" i="5"/>
  <c r="G711" i="5" s="1"/>
  <c r="F727" i="5"/>
  <c r="G727" i="5" s="1"/>
  <c r="F743" i="5"/>
  <c r="G743" i="5" s="1"/>
  <c r="F759" i="5"/>
  <c r="G759" i="5" s="1"/>
  <c r="F775" i="5"/>
  <c r="G775" i="5" s="1"/>
  <c r="F791" i="5"/>
  <c r="G791" i="5" s="1"/>
  <c r="F807" i="5"/>
  <c r="G807" i="5" s="1"/>
  <c r="F823" i="5"/>
  <c r="G823" i="5" s="1"/>
  <c r="F839" i="5"/>
  <c r="G839" i="5" s="1"/>
  <c r="F853" i="5"/>
  <c r="G853" i="5" s="1"/>
  <c r="F864" i="5"/>
  <c r="G864" i="5" s="1"/>
  <c r="F878" i="5"/>
  <c r="G878" i="5" s="1"/>
  <c r="F892" i="5"/>
  <c r="G892" i="5" s="1"/>
  <c r="F900" i="5"/>
  <c r="G900" i="5" s="1"/>
  <c r="F908" i="5"/>
  <c r="G908" i="5" s="1"/>
  <c r="F916" i="5"/>
  <c r="G916" i="5" s="1"/>
  <c r="F924" i="5"/>
  <c r="G924" i="5" s="1"/>
  <c r="F932" i="5"/>
  <c r="G932" i="5" s="1"/>
  <c r="F940" i="5"/>
  <c r="G940" i="5" s="1"/>
  <c r="F948" i="5"/>
  <c r="G948" i="5" s="1"/>
  <c r="F956" i="5"/>
  <c r="G956" i="5" s="1"/>
  <c r="F964" i="5"/>
  <c r="G964" i="5" s="1"/>
  <c r="F972" i="5"/>
  <c r="G972" i="5" s="1"/>
  <c r="F980" i="5"/>
  <c r="G980" i="5" s="1"/>
  <c r="F988" i="5"/>
  <c r="G988" i="5" s="1"/>
  <c r="F996" i="5"/>
  <c r="G996" i="5" s="1"/>
  <c r="F1004" i="5"/>
  <c r="G1004" i="5" s="1"/>
  <c r="F1012" i="5"/>
  <c r="G1012" i="5" s="1"/>
  <c r="F1020" i="5"/>
  <c r="G1020" i="5" s="1"/>
  <c r="F1028" i="5"/>
  <c r="G1028" i="5" s="1"/>
  <c r="F1036" i="5"/>
  <c r="G1036" i="5" s="1"/>
  <c r="F1044" i="5"/>
  <c r="G1044" i="5" s="1"/>
  <c r="F1052" i="5"/>
  <c r="G1052" i="5" s="1"/>
  <c r="F1060" i="5"/>
  <c r="G1060" i="5" s="1"/>
  <c r="F1068" i="5"/>
  <c r="G1068" i="5" s="1"/>
  <c r="F1076" i="5"/>
  <c r="G1076" i="5" s="1"/>
  <c r="F1084" i="5"/>
  <c r="G1084" i="5" s="1"/>
  <c r="F1092" i="5"/>
  <c r="G1092" i="5" s="1"/>
  <c r="F1100" i="5"/>
  <c r="G1100" i="5" s="1"/>
  <c r="F1108" i="5"/>
  <c r="G1108" i="5" s="1"/>
  <c r="F1116" i="5"/>
  <c r="G1116" i="5" s="1"/>
  <c r="F1124" i="5"/>
  <c r="G1124" i="5" s="1"/>
  <c r="F1132" i="5"/>
  <c r="G1132" i="5" s="1"/>
  <c r="F1140" i="5"/>
  <c r="G1140" i="5" s="1"/>
  <c r="F1148" i="5"/>
  <c r="G1148" i="5" s="1"/>
  <c r="F1156" i="5"/>
  <c r="G1156" i="5" s="1"/>
  <c r="F1164" i="5"/>
  <c r="G1164" i="5" s="1"/>
  <c r="F1172" i="5"/>
  <c r="G1172" i="5" s="1"/>
  <c r="F1180" i="5"/>
  <c r="G1180" i="5" s="1"/>
  <c r="F1188" i="5"/>
  <c r="G1188" i="5" s="1"/>
  <c r="F1196" i="5"/>
  <c r="G1196" i="5" s="1"/>
  <c r="F1204" i="5"/>
  <c r="G1204" i="5" s="1"/>
  <c r="F1212" i="5"/>
  <c r="G1212" i="5" s="1"/>
  <c r="F1220" i="5"/>
  <c r="G1220" i="5" s="1"/>
  <c r="F1228" i="5"/>
  <c r="G1228" i="5" s="1"/>
  <c r="F1236" i="5"/>
  <c r="G1236" i="5" s="1"/>
  <c r="F1244" i="5"/>
  <c r="G1244" i="5" s="1"/>
  <c r="F1252" i="5"/>
  <c r="G1252" i="5" s="1"/>
  <c r="F1260" i="5"/>
  <c r="G1260" i="5" s="1"/>
  <c r="F1268" i="5"/>
  <c r="G1268" i="5" s="1"/>
  <c r="F1276" i="5"/>
  <c r="G1276" i="5" s="1"/>
  <c r="F1284" i="5"/>
  <c r="G1284" i="5" s="1"/>
  <c r="F1292" i="5"/>
  <c r="G1292" i="5" s="1"/>
  <c r="F1300" i="5"/>
  <c r="G1300" i="5" s="1"/>
  <c r="F1308" i="5"/>
  <c r="G1308" i="5" s="1"/>
  <c r="F1316" i="5"/>
  <c r="G1316" i="5" s="1"/>
  <c r="F1324" i="5"/>
  <c r="G1324" i="5" s="1"/>
  <c r="F1332" i="5"/>
  <c r="G1332" i="5" s="1"/>
  <c r="F1340" i="5"/>
  <c r="G1340" i="5" s="1"/>
  <c r="F1348" i="5"/>
  <c r="G1348" i="5" s="1"/>
  <c r="F1356" i="5"/>
  <c r="G1356" i="5" s="1"/>
  <c r="F1364" i="5"/>
  <c r="G1364" i="5" s="1"/>
  <c r="F1372" i="5"/>
  <c r="G1372" i="5" s="1"/>
  <c r="F1380" i="5"/>
  <c r="G1380" i="5" s="1"/>
  <c r="F1388" i="5"/>
  <c r="G1388" i="5" s="1"/>
  <c r="F1396" i="5"/>
  <c r="G1396" i="5" s="1"/>
  <c r="F1404" i="5"/>
  <c r="G1404" i="5" s="1"/>
  <c r="F1412" i="5"/>
  <c r="G1412" i="5" s="1"/>
  <c r="F1420" i="5"/>
  <c r="G1420" i="5" s="1"/>
  <c r="F1428" i="5"/>
  <c r="G1428" i="5" s="1"/>
  <c r="F1436" i="5"/>
  <c r="G1436" i="5" s="1"/>
  <c r="F1444" i="5"/>
  <c r="G1444" i="5" s="1"/>
  <c r="F1452" i="5"/>
  <c r="G1452" i="5" s="1"/>
  <c r="F1460" i="5"/>
  <c r="G1460" i="5" s="1"/>
  <c r="F1468" i="5"/>
  <c r="G1468" i="5" s="1"/>
  <c r="F1476" i="5"/>
  <c r="G1476" i="5" s="1"/>
  <c r="F1484" i="5"/>
  <c r="G1484" i="5" s="1"/>
  <c r="F1492" i="5"/>
  <c r="G1492" i="5" s="1"/>
  <c r="F1500" i="5"/>
  <c r="G1500" i="5" s="1"/>
  <c r="F1508" i="5"/>
  <c r="G1508" i="5" s="1"/>
  <c r="F1516" i="5"/>
  <c r="G1516" i="5" s="1"/>
  <c r="F1524" i="5"/>
  <c r="G1524" i="5" s="1"/>
  <c r="F1532" i="5"/>
  <c r="G1532" i="5" s="1"/>
  <c r="F1540" i="5"/>
  <c r="G1540" i="5" s="1"/>
  <c r="F1548" i="5"/>
  <c r="G1548" i="5" s="1"/>
  <c r="F1556" i="5"/>
  <c r="G1556" i="5" s="1"/>
  <c r="F1564" i="5"/>
  <c r="G1564" i="5" s="1"/>
  <c r="F1572" i="5"/>
  <c r="G1572" i="5" s="1"/>
  <c r="F1580" i="5"/>
  <c r="G1580" i="5" s="1"/>
  <c r="F1588" i="5"/>
  <c r="G1588" i="5" s="1"/>
  <c r="F1596" i="5"/>
  <c r="G1596" i="5" s="1"/>
  <c r="F1604" i="5"/>
  <c r="G1604" i="5" s="1"/>
  <c r="F1612" i="5"/>
  <c r="G1612" i="5" s="1"/>
  <c r="F1620" i="5"/>
  <c r="G1620" i="5" s="1"/>
  <c r="F1628" i="5"/>
  <c r="G1628" i="5" s="1"/>
  <c r="F1636" i="5"/>
  <c r="G1636" i="5" s="1"/>
  <c r="F1644" i="5"/>
  <c r="G1644" i="5" s="1"/>
  <c r="F1652" i="5"/>
  <c r="G1652" i="5" s="1"/>
  <c r="F1660" i="5"/>
  <c r="G1660" i="5" s="1"/>
  <c r="F1668" i="5"/>
  <c r="G1668" i="5" s="1"/>
  <c r="F1676" i="5"/>
  <c r="G1676" i="5" s="1"/>
  <c r="F1684" i="5"/>
  <c r="G1684" i="5" s="1"/>
  <c r="F1692" i="5"/>
  <c r="G1692" i="5" s="1"/>
  <c r="F1700" i="5"/>
  <c r="G1700" i="5" s="1"/>
  <c r="F31" i="5"/>
  <c r="G31" i="5" s="1"/>
  <c r="F95" i="5"/>
  <c r="G95" i="5" s="1"/>
  <c r="F159" i="5"/>
  <c r="G159" i="5" s="1"/>
  <c r="F205" i="5"/>
  <c r="G205" i="5" s="1"/>
  <c r="F228" i="5"/>
  <c r="G228" i="5" s="1"/>
  <c r="F247" i="5"/>
  <c r="G247" i="5" s="1"/>
  <c r="F269" i="5"/>
  <c r="G269" i="5" s="1"/>
  <c r="F292" i="5"/>
  <c r="G292" i="5" s="1"/>
  <c r="F311" i="5"/>
  <c r="G311" i="5" s="1"/>
  <c r="F333" i="5"/>
  <c r="G333" i="5" s="1"/>
  <c r="F356" i="5"/>
  <c r="G356" i="5" s="1"/>
  <c r="F375" i="5"/>
  <c r="G375" i="5" s="1"/>
  <c r="F397" i="5"/>
  <c r="G397" i="5" s="1"/>
  <c r="F420" i="5"/>
  <c r="G420" i="5" s="1"/>
  <c r="F439" i="5"/>
  <c r="G439" i="5" s="1"/>
  <c r="F461" i="5"/>
  <c r="G461" i="5" s="1"/>
  <c r="F484" i="5"/>
  <c r="G484" i="5" s="1"/>
  <c r="F503" i="5"/>
  <c r="G503" i="5" s="1"/>
  <c r="F525" i="5"/>
  <c r="G525" i="5" s="1"/>
  <c r="F548" i="5"/>
  <c r="G548" i="5" s="1"/>
  <c r="F567" i="5"/>
  <c r="G567" i="5" s="1"/>
  <c r="F589" i="5"/>
  <c r="G589" i="5" s="1"/>
  <c r="F612" i="5"/>
  <c r="G612" i="5" s="1"/>
  <c r="F631" i="5"/>
  <c r="G631" i="5" s="1"/>
  <c r="F652" i="5"/>
  <c r="G652" i="5" s="1"/>
  <c r="F668" i="5"/>
  <c r="G668" i="5" s="1"/>
  <c r="F684" i="5"/>
  <c r="G684" i="5" s="1"/>
  <c r="F700" i="5"/>
  <c r="G700" i="5" s="1"/>
  <c r="F716" i="5"/>
  <c r="G716" i="5" s="1"/>
  <c r="F732" i="5"/>
  <c r="G732" i="5" s="1"/>
  <c r="F748" i="5"/>
  <c r="G748" i="5" s="1"/>
  <c r="F764" i="5"/>
  <c r="G764" i="5" s="1"/>
  <c r="F780" i="5"/>
  <c r="G780" i="5" s="1"/>
  <c r="F796" i="5"/>
  <c r="G796" i="5" s="1"/>
  <c r="F812" i="5"/>
  <c r="G812" i="5" s="1"/>
  <c r="F828" i="5"/>
  <c r="G828" i="5" s="1"/>
  <c r="F840" i="5"/>
  <c r="G840" i="5" s="1"/>
  <c r="F854" i="5"/>
  <c r="G854" i="5" s="1"/>
  <c r="F868" i="5"/>
  <c r="G868" i="5" s="1"/>
  <c r="F879" i="5"/>
  <c r="G879" i="5" s="1"/>
  <c r="F893" i="5"/>
  <c r="G893" i="5" s="1"/>
  <c r="F901" i="5"/>
  <c r="G901" i="5" s="1"/>
  <c r="F909" i="5"/>
  <c r="G909" i="5" s="1"/>
  <c r="F917" i="5"/>
  <c r="G917" i="5" s="1"/>
  <c r="F925" i="5"/>
  <c r="G925" i="5" s="1"/>
  <c r="F933" i="5"/>
  <c r="G933" i="5" s="1"/>
  <c r="F941" i="5"/>
  <c r="G941" i="5" s="1"/>
  <c r="F949" i="5"/>
  <c r="G949" i="5" s="1"/>
  <c r="F957" i="5"/>
  <c r="G957" i="5" s="1"/>
  <c r="F965" i="5"/>
  <c r="G965" i="5" s="1"/>
  <c r="F973" i="5"/>
  <c r="G973" i="5" s="1"/>
  <c r="F981" i="5"/>
  <c r="G981" i="5" s="1"/>
  <c r="F989" i="5"/>
  <c r="G989" i="5" s="1"/>
  <c r="F997" i="5"/>
  <c r="G997" i="5" s="1"/>
  <c r="F1005" i="5"/>
  <c r="G1005" i="5" s="1"/>
  <c r="F1013" i="5"/>
  <c r="G1013" i="5" s="1"/>
  <c r="F1021" i="5"/>
  <c r="G1021" i="5" s="1"/>
  <c r="F1029" i="5"/>
  <c r="G1029" i="5" s="1"/>
  <c r="F1037" i="5"/>
  <c r="G1037" i="5" s="1"/>
  <c r="F1045" i="5"/>
  <c r="G1045" i="5" s="1"/>
  <c r="F1053" i="5"/>
  <c r="G1053" i="5" s="1"/>
  <c r="F1061" i="5"/>
  <c r="G1061" i="5" s="1"/>
  <c r="F1069" i="5"/>
  <c r="G1069" i="5" s="1"/>
  <c r="F1077" i="5"/>
  <c r="G1077" i="5" s="1"/>
  <c r="F1085" i="5"/>
  <c r="G1085" i="5" s="1"/>
  <c r="F1093" i="5"/>
  <c r="G1093" i="5" s="1"/>
  <c r="F1101" i="5"/>
  <c r="G1101" i="5" s="1"/>
  <c r="F1109" i="5"/>
  <c r="G1109" i="5" s="1"/>
  <c r="F1117" i="5"/>
  <c r="G1117" i="5" s="1"/>
  <c r="F1125" i="5"/>
  <c r="G1125" i="5" s="1"/>
  <c r="F1133" i="5"/>
  <c r="G1133" i="5" s="1"/>
  <c r="F1141" i="5"/>
  <c r="G1141" i="5" s="1"/>
  <c r="F1149" i="5"/>
  <c r="G1149" i="5" s="1"/>
  <c r="F1157" i="5"/>
  <c r="G1157" i="5" s="1"/>
  <c r="F1165" i="5"/>
  <c r="G1165" i="5" s="1"/>
  <c r="F1173" i="5"/>
  <c r="G1173" i="5" s="1"/>
  <c r="F1181" i="5"/>
  <c r="G1181" i="5" s="1"/>
  <c r="F1189" i="5"/>
  <c r="G1189" i="5" s="1"/>
  <c r="F1197" i="5"/>
  <c r="G1197" i="5" s="1"/>
  <c r="F1205" i="5"/>
  <c r="G1205" i="5" s="1"/>
  <c r="F1213" i="5"/>
  <c r="G1213" i="5" s="1"/>
  <c r="F1221" i="5"/>
  <c r="G1221" i="5" s="1"/>
  <c r="F1229" i="5"/>
  <c r="G1229" i="5" s="1"/>
  <c r="F1237" i="5"/>
  <c r="G1237" i="5" s="1"/>
  <c r="F1245" i="5"/>
  <c r="G1245" i="5" s="1"/>
  <c r="F1253" i="5"/>
  <c r="G1253" i="5" s="1"/>
  <c r="F1261" i="5"/>
  <c r="G1261" i="5" s="1"/>
  <c r="F1269" i="5"/>
  <c r="G1269" i="5" s="1"/>
  <c r="F1277" i="5"/>
  <c r="G1277" i="5" s="1"/>
  <c r="F1285" i="5"/>
  <c r="G1285" i="5" s="1"/>
  <c r="F1293" i="5"/>
  <c r="G1293" i="5" s="1"/>
  <c r="F1301" i="5"/>
  <c r="G1301" i="5" s="1"/>
  <c r="F1309" i="5"/>
  <c r="G1309" i="5" s="1"/>
  <c r="F1317" i="5"/>
  <c r="G1317" i="5" s="1"/>
  <c r="F1325" i="5"/>
  <c r="G1325" i="5" s="1"/>
  <c r="F1333" i="5"/>
  <c r="G1333" i="5" s="1"/>
  <c r="F1341" i="5"/>
  <c r="G1341" i="5" s="1"/>
  <c r="F1349" i="5"/>
  <c r="G1349" i="5" s="1"/>
  <c r="F1357" i="5"/>
  <c r="G1357" i="5" s="1"/>
  <c r="F1365" i="5"/>
  <c r="G1365" i="5" s="1"/>
  <c r="F1373" i="5"/>
  <c r="G1373" i="5" s="1"/>
  <c r="F1381" i="5"/>
  <c r="G1381" i="5" s="1"/>
  <c r="F1389" i="5"/>
  <c r="G1389" i="5" s="1"/>
  <c r="F1397" i="5"/>
  <c r="G1397" i="5" s="1"/>
  <c r="F1405" i="5"/>
  <c r="G1405" i="5" s="1"/>
  <c r="F1413" i="5"/>
  <c r="G1413" i="5" s="1"/>
  <c r="F1421" i="5"/>
  <c r="G1421" i="5" s="1"/>
  <c r="F1429" i="5"/>
  <c r="G1429" i="5" s="1"/>
  <c r="F1437" i="5"/>
  <c r="G1437" i="5" s="1"/>
  <c r="F1445" i="5"/>
  <c r="G1445" i="5" s="1"/>
  <c r="F1453" i="5"/>
  <c r="G1453" i="5" s="1"/>
  <c r="F1461" i="5"/>
  <c r="G1461" i="5" s="1"/>
  <c r="F1469" i="5"/>
  <c r="G1469" i="5" s="1"/>
  <c r="F1477" i="5"/>
  <c r="G1477" i="5" s="1"/>
  <c r="F1485" i="5"/>
  <c r="G1485" i="5" s="1"/>
  <c r="F1493" i="5"/>
  <c r="G1493" i="5" s="1"/>
  <c r="F1501" i="5"/>
  <c r="G1501" i="5" s="1"/>
  <c r="F1509" i="5"/>
  <c r="G1509" i="5" s="1"/>
  <c r="F1517" i="5"/>
  <c r="G1517" i="5" s="1"/>
  <c r="F1525" i="5"/>
  <c r="G1525" i="5" s="1"/>
  <c r="F1533" i="5"/>
  <c r="G1533" i="5" s="1"/>
  <c r="F1541" i="5"/>
  <c r="G1541" i="5" s="1"/>
  <c r="F1549" i="5"/>
  <c r="G1549" i="5" s="1"/>
  <c r="F1557" i="5"/>
  <c r="G1557" i="5" s="1"/>
  <c r="F1565" i="5"/>
  <c r="G1565" i="5" s="1"/>
  <c r="F1573" i="5"/>
  <c r="G1573" i="5" s="1"/>
  <c r="F1581" i="5"/>
  <c r="G1581" i="5" s="1"/>
  <c r="F1589" i="5"/>
  <c r="G1589" i="5" s="1"/>
  <c r="F1597" i="5"/>
  <c r="G1597" i="5" s="1"/>
  <c r="F39" i="5"/>
  <c r="G39" i="5" s="1"/>
  <c r="F316" i="5"/>
  <c r="G316" i="5" s="1"/>
  <c r="F485" i="5"/>
  <c r="G485" i="5" s="1"/>
  <c r="F653" i="5"/>
  <c r="G653" i="5" s="1"/>
  <c r="F781" i="5"/>
  <c r="G781" i="5" s="1"/>
  <c r="F894" i="5"/>
  <c r="G894" i="5" s="1"/>
  <c r="F958" i="5"/>
  <c r="G958" i="5" s="1"/>
  <c r="F1022" i="5"/>
  <c r="G1022" i="5" s="1"/>
  <c r="F1086" i="5"/>
  <c r="G1086" i="5" s="1"/>
  <c r="F1150" i="5"/>
  <c r="G1150" i="5" s="1"/>
  <c r="F1214" i="5"/>
  <c r="G1214" i="5" s="1"/>
  <c r="F1278" i="5"/>
  <c r="G1278" i="5" s="1"/>
  <c r="F1342" i="5"/>
  <c r="G1342" i="5" s="1"/>
  <c r="F1406" i="5"/>
  <c r="G1406" i="5" s="1"/>
  <c r="F1470" i="5"/>
  <c r="G1470" i="5" s="1"/>
  <c r="F1534" i="5"/>
  <c r="G1534" i="5" s="1"/>
  <c r="F1598" i="5"/>
  <c r="G1598" i="5" s="1"/>
  <c r="F1630" i="5"/>
  <c r="G1630" i="5" s="1"/>
  <c r="F1661" i="5"/>
  <c r="G1661" i="5" s="1"/>
  <c r="F1680" i="5"/>
  <c r="G1680" i="5" s="1"/>
  <c r="F1702" i="5"/>
  <c r="G1702" i="5" s="1"/>
  <c r="F1715" i="5"/>
  <c r="G1715" i="5" s="1"/>
  <c r="F1725" i="5"/>
  <c r="G1725" i="5" s="1"/>
  <c r="F1736" i="5"/>
  <c r="G1736" i="5" s="1"/>
  <c r="F1747" i="5"/>
  <c r="G1747" i="5" s="1"/>
  <c r="F1757" i="5"/>
  <c r="G1757" i="5" s="1"/>
  <c r="F1768" i="5"/>
  <c r="G1768" i="5" s="1"/>
  <c r="F1779" i="5"/>
  <c r="G1779" i="5" s="1"/>
  <c r="F1789" i="5"/>
  <c r="G1789" i="5" s="1"/>
  <c r="F1800" i="5"/>
  <c r="G1800" i="5" s="1"/>
  <c r="F1811" i="5"/>
  <c r="G1811" i="5" s="1"/>
  <c r="F1821" i="5"/>
  <c r="G1821" i="5" s="1"/>
  <c r="F1832" i="5"/>
  <c r="G1832" i="5" s="1"/>
  <c r="F1843" i="5"/>
  <c r="G1843" i="5" s="1"/>
  <c r="F1853" i="5"/>
  <c r="G1853" i="5" s="1"/>
  <c r="F1864" i="5"/>
  <c r="G1864" i="5" s="1"/>
  <c r="F1874" i="5"/>
  <c r="G1874" i="5" s="1"/>
  <c r="F1882" i="5"/>
  <c r="G1882" i="5" s="1"/>
  <c r="F1890" i="5"/>
  <c r="G1890" i="5" s="1"/>
  <c r="F1898" i="5"/>
  <c r="G1898" i="5" s="1"/>
  <c r="F1906" i="5"/>
  <c r="G1906" i="5" s="1"/>
  <c r="F1914" i="5"/>
  <c r="G1914" i="5" s="1"/>
  <c r="F1922" i="5"/>
  <c r="G1922" i="5" s="1"/>
  <c r="F1930" i="5"/>
  <c r="G1930" i="5" s="1"/>
  <c r="F1938" i="5"/>
  <c r="G1938" i="5" s="1"/>
  <c r="F1946" i="5"/>
  <c r="G1946" i="5" s="1"/>
  <c r="F1954" i="5"/>
  <c r="G1954" i="5" s="1"/>
  <c r="F1962" i="5"/>
  <c r="G1962" i="5" s="1"/>
  <c r="F1970" i="5"/>
  <c r="G1970" i="5" s="1"/>
  <c r="F1978" i="5"/>
  <c r="G1978" i="5" s="1"/>
  <c r="F1986" i="5"/>
  <c r="G1986" i="5" s="1"/>
  <c r="F1994" i="5"/>
  <c r="G1994" i="5" s="1"/>
  <c r="F2002" i="5"/>
  <c r="G2002" i="5" s="1"/>
  <c r="F2010" i="5"/>
  <c r="G2010" i="5" s="1"/>
  <c r="F2018" i="5"/>
  <c r="G2018" i="5" s="1"/>
  <c r="F2026" i="5"/>
  <c r="G2026" i="5" s="1"/>
  <c r="F2034" i="5"/>
  <c r="G2034" i="5" s="1"/>
  <c r="F2042" i="5"/>
  <c r="G2042" i="5" s="1"/>
  <c r="F2050" i="5"/>
  <c r="G2050" i="5" s="1"/>
  <c r="F2058" i="5"/>
  <c r="G2058" i="5" s="1"/>
  <c r="F2066" i="5"/>
  <c r="G2066" i="5" s="1"/>
  <c r="F2074" i="5"/>
  <c r="G2074" i="5" s="1"/>
  <c r="F2082" i="5"/>
  <c r="G2082" i="5" s="1"/>
  <c r="F2090" i="5"/>
  <c r="G2090" i="5" s="1"/>
  <c r="F2098" i="5"/>
  <c r="G2098" i="5" s="1"/>
  <c r="F2106" i="5"/>
  <c r="G2106" i="5" s="1"/>
  <c r="F2114" i="5"/>
  <c r="G2114" i="5" s="1"/>
  <c r="F2122" i="5"/>
  <c r="G2122" i="5" s="1"/>
  <c r="F2130" i="5"/>
  <c r="G2130" i="5" s="1"/>
  <c r="F2138" i="5"/>
  <c r="G2138" i="5" s="1"/>
  <c r="F2146" i="5"/>
  <c r="G2146" i="5" s="1"/>
  <c r="F2154" i="5"/>
  <c r="G2154" i="5" s="1"/>
  <c r="F2162" i="5"/>
  <c r="G2162" i="5" s="1"/>
  <c r="F2170" i="5"/>
  <c r="G2170" i="5" s="1"/>
  <c r="F2178" i="5"/>
  <c r="G2178" i="5" s="1"/>
  <c r="F2186" i="5"/>
  <c r="G2186" i="5" s="1"/>
  <c r="F2194" i="5"/>
  <c r="G2194" i="5" s="1"/>
  <c r="F2202" i="5"/>
  <c r="G2202" i="5" s="1"/>
  <c r="F2210" i="5"/>
  <c r="G2210" i="5" s="1"/>
  <c r="F2218" i="5"/>
  <c r="G2218" i="5" s="1"/>
  <c r="F2226" i="5"/>
  <c r="G2226" i="5" s="1"/>
  <c r="F2234" i="5"/>
  <c r="G2234" i="5" s="1"/>
  <c r="F2242" i="5"/>
  <c r="G2242" i="5" s="1"/>
  <c r="F2250" i="5"/>
  <c r="G2250" i="5" s="1"/>
  <c r="F2258" i="5"/>
  <c r="G2258" i="5" s="1"/>
  <c r="F2266" i="5"/>
  <c r="G2266" i="5" s="1"/>
  <c r="F2274" i="5"/>
  <c r="G2274" i="5" s="1"/>
  <c r="F2282" i="5"/>
  <c r="G2282" i="5" s="1"/>
  <c r="F2290" i="5"/>
  <c r="G2290" i="5" s="1"/>
  <c r="F2298" i="5"/>
  <c r="G2298" i="5" s="1"/>
  <c r="F2306" i="5"/>
  <c r="G2306" i="5" s="1"/>
  <c r="F2314" i="5"/>
  <c r="G2314" i="5" s="1"/>
  <c r="F2322" i="5"/>
  <c r="G2322" i="5" s="1"/>
  <c r="F2330" i="5"/>
  <c r="G2330" i="5" s="1"/>
  <c r="F2338" i="5"/>
  <c r="G2338" i="5" s="1"/>
  <c r="F2346" i="5"/>
  <c r="G2346" i="5" s="1"/>
  <c r="F2354" i="5"/>
  <c r="G2354" i="5" s="1"/>
  <c r="F2362" i="5"/>
  <c r="G2362" i="5" s="1"/>
  <c r="F2370" i="5"/>
  <c r="G2370" i="5" s="1"/>
  <c r="F2378" i="5"/>
  <c r="G2378" i="5" s="1"/>
  <c r="F2386" i="5"/>
  <c r="G2386" i="5" s="1"/>
  <c r="F2394" i="5"/>
  <c r="G2394" i="5" s="1"/>
  <c r="F2402" i="5"/>
  <c r="G2402" i="5" s="1"/>
  <c r="F2410" i="5"/>
  <c r="G2410" i="5" s="1"/>
  <c r="F2418" i="5"/>
  <c r="G2418" i="5" s="1"/>
  <c r="F2426" i="5"/>
  <c r="G2426" i="5" s="1"/>
  <c r="F2434" i="5"/>
  <c r="G2434" i="5" s="1"/>
  <c r="F103" i="5"/>
  <c r="G103" i="5" s="1"/>
  <c r="F335" i="5"/>
  <c r="G335" i="5" s="1"/>
  <c r="F508" i="5"/>
  <c r="G508" i="5" s="1"/>
  <c r="F669" i="5"/>
  <c r="G669" i="5" s="1"/>
  <c r="F797" i="5"/>
  <c r="G797" i="5" s="1"/>
  <c r="F902" i="5"/>
  <c r="G902" i="5" s="1"/>
  <c r="F966" i="5"/>
  <c r="G966" i="5" s="1"/>
  <c r="F1030" i="5"/>
  <c r="G1030" i="5" s="1"/>
  <c r="F1094" i="5"/>
  <c r="G1094" i="5" s="1"/>
  <c r="F1158" i="5"/>
  <c r="G1158" i="5" s="1"/>
  <c r="F1222" i="5"/>
  <c r="G1222" i="5" s="1"/>
  <c r="F1286" i="5"/>
  <c r="G1286" i="5" s="1"/>
  <c r="F1350" i="5"/>
  <c r="G1350" i="5" s="1"/>
  <c r="F1414" i="5"/>
  <c r="G1414" i="5" s="1"/>
  <c r="F1478" i="5"/>
  <c r="G1478" i="5" s="1"/>
  <c r="F1542" i="5"/>
  <c r="G1542" i="5" s="1"/>
  <c r="F1605" i="5"/>
  <c r="G1605" i="5" s="1"/>
  <c r="F1637" i="5"/>
  <c r="G1637" i="5" s="1"/>
  <c r="F1662" i="5"/>
  <c r="G1662" i="5" s="1"/>
  <c r="F1685" i="5"/>
  <c r="G1685" i="5" s="1"/>
  <c r="F1704" i="5"/>
  <c r="G1704" i="5" s="1"/>
  <c r="F1716" i="5"/>
  <c r="G1716" i="5" s="1"/>
  <c r="F1726" i="5"/>
  <c r="G1726" i="5" s="1"/>
  <c r="F1737" i="5"/>
  <c r="G1737" i="5" s="1"/>
  <c r="F1748" i="5"/>
  <c r="G1748" i="5" s="1"/>
  <c r="F1758" i="5"/>
  <c r="G1758" i="5" s="1"/>
  <c r="F1769" i="5"/>
  <c r="G1769" i="5" s="1"/>
  <c r="F1780" i="5"/>
  <c r="G1780" i="5" s="1"/>
  <c r="F1790" i="5"/>
  <c r="G1790" i="5" s="1"/>
  <c r="F1801" i="5"/>
  <c r="G1801" i="5" s="1"/>
  <c r="F167" i="5"/>
  <c r="G167" i="5" s="1"/>
  <c r="F357" i="5"/>
  <c r="G357" i="5" s="1"/>
  <c r="F527" i="5"/>
  <c r="G527" i="5" s="1"/>
  <c r="F685" i="5"/>
  <c r="G685" i="5" s="1"/>
  <c r="F813" i="5"/>
  <c r="G813" i="5" s="1"/>
  <c r="F910" i="5"/>
  <c r="G910" i="5" s="1"/>
  <c r="F974" i="5"/>
  <c r="G974" i="5" s="1"/>
  <c r="F1038" i="5"/>
  <c r="G1038" i="5" s="1"/>
  <c r="F1102" i="5"/>
  <c r="G1102" i="5" s="1"/>
  <c r="F1166" i="5"/>
  <c r="G1166" i="5" s="1"/>
  <c r="F1230" i="5"/>
  <c r="G1230" i="5" s="1"/>
  <c r="F1294" i="5"/>
  <c r="G1294" i="5" s="1"/>
  <c r="F1358" i="5"/>
  <c r="G1358" i="5" s="1"/>
  <c r="F1422" i="5"/>
  <c r="G1422" i="5" s="1"/>
  <c r="F1486" i="5"/>
  <c r="G1486" i="5" s="1"/>
  <c r="F1550" i="5"/>
  <c r="G1550" i="5" s="1"/>
  <c r="F1606" i="5"/>
  <c r="G1606" i="5" s="1"/>
  <c r="F1638" i="5"/>
  <c r="G1638" i="5" s="1"/>
  <c r="F1664" i="5"/>
  <c r="G1664" i="5" s="1"/>
  <c r="F1686" i="5"/>
  <c r="G1686" i="5" s="1"/>
  <c r="F1707" i="5"/>
  <c r="G1707" i="5" s="1"/>
  <c r="F1717" i="5"/>
  <c r="G1717" i="5" s="1"/>
  <c r="F1728" i="5"/>
  <c r="G1728" i="5" s="1"/>
  <c r="F1739" i="5"/>
  <c r="G1739" i="5" s="1"/>
  <c r="F1749" i="5"/>
  <c r="G1749" i="5" s="1"/>
  <c r="F1760" i="5"/>
  <c r="G1760" i="5" s="1"/>
  <c r="F1771" i="5"/>
  <c r="G1771" i="5" s="1"/>
  <c r="F1781" i="5"/>
  <c r="G1781" i="5" s="1"/>
  <c r="F1792" i="5"/>
  <c r="G1792" i="5" s="1"/>
  <c r="F1803" i="5"/>
  <c r="G1803" i="5" s="1"/>
  <c r="F1813" i="5"/>
  <c r="G1813" i="5" s="1"/>
  <c r="F1824" i="5"/>
  <c r="G1824" i="5" s="1"/>
  <c r="F1835" i="5"/>
  <c r="G1835" i="5" s="1"/>
  <c r="F1845" i="5"/>
  <c r="G1845" i="5" s="1"/>
  <c r="F1856" i="5"/>
  <c r="G1856" i="5" s="1"/>
  <c r="F1867" i="5"/>
  <c r="G1867" i="5" s="1"/>
  <c r="F1876" i="5"/>
  <c r="G1876" i="5" s="1"/>
  <c r="F1884" i="5"/>
  <c r="G1884" i="5" s="1"/>
  <c r="F1892" i="5"/>
  <c r="G1892" i="5" s="1"/>
  <c r="F1900" i="5"/>
  <c r="G1900" i="5" s="1"/>
  <c r="F1908" i="5"/>
  <c r="G1908" i="5" s="1"/>
  <c r="F1916" i="5"/>
  <c r="G1916" i="5" s="1"/>
  <c r="F1924" i="5"/>
  <c r="G1924" i="5" s="1"/>
  <c r="F1932" i="5"/>
  <c r="G1932" i="5" s="1"/>
  <c r="F1940" i="5"/>
  <c r="G1940" i="5" s="1"/>
  <c r="F1948" i="5"/>
  <c r="G1948" i="5" s="1"/>
  <c r="F1956" i="5"/>
  <c r="G1956" i="5" s="1"/>
  <c r="F1964" i="5"/>
  <c r="G1964" i="5" s="1"/>
  <c r="F1972" i="5"/>
  <c r="G1972" i="5" s="1"/>
  <c r="F1980" i="5"/>
  <c r="G1980" i="5" s="1"/>
  <c r="F1988" i="5"/>
  <c r="G1988" i="5" s="1"/>
  <c r="F1996" i="5"/>
  <c r="G1996" i="5" s="1"/>
  <c r="F2004" i="5"/>
  <c r="G2004" i="5" s="1"/>
  <c r="F2012" i="5"/>
  <c r="G2012" i="5" s="1"/>
  <c r="F2020" i="5"/>
  <c r="G2020" i="5" s="1"/>
  <c r="F2028" i="5"/>
  <c r="G2028" i="5" s="1"/>
  <c r="F2036" i="5"/>
  <c r="G2036" i="5" s="1"/>
  <c r="F2044" i="5"/>
  <c r="G2044" i="5" s="1"/>
  <c r="F2052" i="5"/>
  <c r="G2052" i="5" s="1"/>
  <c r="F2060" i="5"/>
  <c r="G2060" i="5" s="1"/>
  <c r="F2068" i="5"/>
  <c r="G2068" i="5" s="1"/>
  <c r="F2076" i="5"/>
  <c r="G2076" i="5" s="1"/>
  <c r="F2084" i="5"/>
  <c r="G2084" i="5" s="1"/>
  <c r="F2092" i="5"/>
  <c r="G2092" i="5" s="1"/>
  <c r="F2100" i="5"/>
  <c r="G2100" i="5" s="1"/>
  <c r="F2108" i="5"/>
  <c r="G2108" i="5" s="1"/>
  <c r="F2116" i="5"/>
  <c r="G2116" i="5" s="1"/>
  <c r="F2124" i="5"/>
  <c r="G2124" i="5" s="1"/>
  <c r="F2132" i="5"/>
  <c r="G2132" i="5" s="1"/>
  <c r="F2140" i="5"/>
  <c r="G2140" i="5" s="1"/>
  <c r="F2148" i="5"/>
  <c r="G2148" i="5" s="1"/>
  <c r="F2156" i="5"/>
  <c r="G2156" i="5" s="1"/>
  <c r="F2164" i="5"/>
  <c r="G2164" i="5" s="1"/>
  <c r="F2172" i="5"/>
  <c r="G2172" i="5" s="1"/>
  <c r="F2180" i="5"/>
  <c r="G2180" i="5" s="1"/>
  <c r="F2188" i="5"/>
  <c r="G2188" i="5" s="1"/>
  <c r="F2196" i="5"/>
  <c r="G2196" i="5" s="1"/>
  <c r="F2204" i="5"/>
  <c r="G2204" i="5" s="1"/>
  <c r="F2212" i="5"/>
  <c r="G2212" i="5" s="1"/>
  <c r="F2220" i="5"/>
  <c r="G2220" i="5" s="1"/>
  <c r="F2228" i="5"/>
  <c r="G2228" i="5" s="1"/>
  <c r="F2236" i="5"/>
  <c r="G2236" i="5" s="1"/>
  <c r="F2244" i="5"/>
  <c r="G2244" i="5" s="1"/>
  <c r="F2252" i="5"/>
  <c r="G2252" i="5" s="1"/>
  <c r="F2260" i="5"/>
  <c r="G2260" i="5" s="1"/>
  <c r="F2268" i="5"/>
  <c r="G2268" i="5" s="1"/>
  <c r="F2276" i="5"/>
  <c r="G2276" i="5" s="1"/>
  <c r="F2284" i="5"/>
  <c r="G2284" i="5" s="1"/>
  <c r="F2292" i="5"/>
  <c r="G2292" i="5" s="1"/>
  <c r="F2300" i="5"/>
  <c r="G2300" i="5" s="1"/>
  <c r="F2308" i="5"/>
  <c r="G2308" i="5" s="1"/>
  <c r="F2316" i="5"/>
  <c r="G2316" i="5" s="1"/>
  <c r="F2324" i="5"/>
  <c r="G2324" i="5" s="1"/>
  <c r="F2332" i="5"/>
  <c r="G2332" i="5" s="1"/>
  <c r="F2340" i="5"/>
  <c r="G2340" i="5" s="1"/>
  <c r="F2348" i="5"/>
  <c r="G2348" i="5" s="1"/>
  <c r="F2356" i="5"/>
  <c r="G2356" i="5" s="1"/>
  <c r="F2364" i="5"/>
  <c r="G2364" i="5" s="1"/>
  <c r="F2372" i="5"/>
  <c r="G2372" i="5" s="1"/>
  <c r="F2380" i="5"/>
  <c r="G2380" i="5" s="1"/>
  <c r="F2388" i="5"/>
  <c r="G2388" i="5" s="1"/>
  <c r="F2396" i="5"/>
  <c r="G2396" i="5" s="1"/>
  <c r="F2404" i="5"/>
  <c r="G2404" i="5" s="1"/>
  <c r="F2412" i="5"/>
  <c r="G2412" i="5" s="1"/>
  <c r="F2420" i="5"/>
  <c r="G2420" i="5" s="1"/>
  <c r="F2428" i="5"/>
  <c r="G2428" i="5" s="1"/>
  <c r="F2436" i="5"/>
  <c r="G2436" i="5" s="1"/>
  <c r="F2444" i="5"/>
  <c r="G2444" i="5" s="1"/>
  <c r="F2452" i="5"/>
  <c r="G2452" i="5" s="1"/>
  <c r="F2460" i="5"/>
  <c r="G2460" i="5" s="1"/>
  <c r="F2468" i="5"/>
  <c r="G2468" i="5" s="1"/>
  <c r="F2476" i="5"/>
  <c r="G2476" i="5" s="1"/>
  <c r="F2484" i="5"/>
  <c r="G2484" i="5" s="1"/>
  <c r="F2492" i="5"/>
  <c r="G2492" i="5" s="1"/>
  <c r="F2500" i="5"/>
  <c r="G2500" i="5" s="1"/>
  <c r="F2508" i="5"/>
  <c r="G2508" i="5" s="1"/>
  <c r="F2516" i="5"/>
  <c r="G2516" i="5" s="1"/>
  <c r="F2524" i="5"/>
  <c r="G2524" i="5" s="1"/>
  <c r="F2532" i="5"/>
  <c r="G2532" i="5" s="1"/>
  <c r="F2540" i="5"/>
  <c r="G2540" i="5" s="1"/>
  <c r="F2548" i="5"/>
  <c r="G2548" i="5" s="1"/>
  <c r="F2556" i="5"/>
  <c r="G2556" i="5" s="1"/>
  <c r="F2564" i="5"/>
  <c r="G2564" i="5" s="1"/>
  <c r="F2572" i="5"/>
  <c r="G2572" i="5" s="1"/>
  <c r="F2580" i="5"/>
  <c r="G2580" i="5" s="1"/>
  <c r="F2588" i="5"/>
  <c r="G2588" i="5" s="1"/>
  <c r="F2596" i="5"/>
  <c r="G2596" i="5" s="1"/>
  <c r="F2604" i="5"/>
  <c r="G2604" i="5" s="1"/>
  <c r="F2612" i="5"/>
  <c r="G2612" i="5" s="1"/>
  <c r="F2620" i="5"/>
  <c r="G2620" i="5" s="1"/>
  <c r="F2628" i="5"/>
  <c r="G2628" i="5" s="1"/>
  <c r="F2636" i="5"/>
  <c r="G2636" i="5" s="1"/>
  <c r="F2644" i="5"/>
  <c r="G2644" i="5" s="1"/>
  <c r="F2652" i="5"/>
  <c r="G2652" i="5" s="1"/>
  <c r="F2660" i="5"/>
  <c r="G2660" i="5" s="1"/>
  <c r="F2668" i="5"/>
  <c r="G2668" i="5" s="1"/>
  <c r="F2676" i="5"/>
  <c r="G2676" i="5" s="1"/>
  <c r="F2684" i="5"/>
  <c r="G2684" i="5" s="1"/>
  <c r="F2692" i="5"/>
  <c r="G2692" i="5" s="1"/>
  <c r="F2700" i="5"/>
  <c r="G2700" i="5" s="1"/>
  <c r="F2708" i="5"/>
  <c r="G2708" i="5" s="1"/>
  <c r="F2716" i="5"/>
  <c r="G2716" i="5" s="1"/>
  <c r="F2724" i="5"/>
  <c r="G2724" i="5" s="1"/>
  <c r="F2732" i="5"/>
  <c r="G2732" i="5" s="1"/>
  <c r="F2740" i="5"/>
  <c r="G2740" i="5" s="1"/>
  <c r="F2748" i="5"/>
  <c r="G2748" i="5" s="1"/>
  <c r="F2756" i="5"/>
  <c r="G2756" i="5" s="1"/>
  <c r="F2764" i="5"/>
  <c r="G2764" i="5" s="1"/>
  <c r="F2772" i="5"/>
  <c r="G2772" i="5" s="1"/>
  <c r="F2780" i="5"/>
  <c r="G2780" i="5" s="1"/>
  <c r="F2788" i="5"/>
  <c r="G2788" i="5" s="1"/>
  <c r="F2796" i="5"/>
  <c r="G2796" i="5" s="1"/>
  <c r="F2804" i="5"/>
  <c r="G2804" i="5" s="1"/>
  <c r="F2812" i="5"/>
  <c r="G2812" i="5" s="1"/>
  <c r="F2820" i="5"/>
  <c r="G2820" i="5" s="1"/>
  <c r="F2828" i="5"/>
  <c r="G2828" i="5" s="1"/>
  <c r="F2836" i="5"/>
  <c r="G2836" i="5" s="1"/>
  <c r="F2844" i="5"/>
  <c r="G2844" i="5" s="1"/>
  <c r="F2852" i="5"/>
  <c r="G2852" i="5" s="1"/>
  <c r="F2860" i="5"/>
  <c r="G2860" i="5" s="1"/>
  <c r="F2868" i="5"/>
  <c r="G2868" i="5" s="1"/>
  <c r="F2876" i="5"/>
  <c r="G2876" i="5" s="1"/>
  <c r="F2884" i="5"/>
  <c r="G2884" i="5" s="1"/>
  <c r="F2892" i="5"/>
  <c r="G2892" i="5" s="1"/>
  <c r="F2900" i="5"/>
  <c r="G2900" i="5" s="1"/>
  <c r="F2908" i="5"/>
  <c r="G2908" i="5" s="1"/>
  <c r="F2916" i="5"/>
  <c r="G2916" i="5" s="1"/>
  <c r="F2924" i="5"/>
  <c r="G2924" i="5" s="1"/>
  <c r="F2932" i="5"/>
  <c r="G2932" i="5" s="1"/>
  <c r="F2940" i="5"/>
  <c r="G2940" i="5" s="1"/>
  <c r="F2948" i="5"/>
  <c r="G2948" i="5" s="1"/>
  <c r="F207" i="5"/>
  <c r="G207" i="5" s="1"/>
  <c r="F380" i="5"/>
  <c r="G380" i="5" s="1"/>
  <c r="F549" i="5"/>
  <c r="G549" i="5" s="1"/>
  <c r="F701" i="5"/>
  <c r="G701" i="5" s="1"/>
  <c r="F829" i="5"/>
  <c r="G829" i="5" s="1"/>
  <c r="F918" i="5"/>
  <c r="G918" i="5" s="1"/>
  <c r="F982" i="5"/>
  <c r="G982" i="5" s="1"/>
  <c r="F1046" i="5"/>
  <c r="G1046" i="5" s="1"/>
  <c r="F1110" i="5"/>
  <c r="G1110" i="5" s="1"/>
  <c r="F1174" i="5"/>
  <c r="G1174" i="5" s="1"/>
  <c r="F1238" i="5"/>
  <c r="G1238" i="5" s="1"/>
  <c r="F1302" i="5"/>
  <c r="G1302" i="5" s="1"/>
  <c r="F1366" i="5"/>
  <c r="G1366" i="5" s="1"/>
  <c r="F1430" i="5"/>
  <c r="G1430" i="5" s="1"/>
  <c r="F1494" i="5"/>
  <c r="G1494" i="5" s="1"/>
  <c r="F1558" i="5"/>
  <c r="G1558" i="5" s="1"/>
  <c r="F1613" i="5"/>
  <c r="G1613" i="5" s="1"/>
  <c r="F1645" i="5"/>
  <c r="G1645" i="5" s="1"/>
  <c r="F1669" i="5"/>
  <c r="G1669" i="5" s="1"/>
  <c r="F1688" i="5"/>
  <c r="G1688" i="5" s="1"/>
  <c r="F1708" i="5"/>
  <c r="G1708" i="5" s="1"/>
  <c r="F1718" i="5"/>
  <c r="G1718" i="5" s="1"/>
  <c r="F1729" i="5"/>
  <c r="G1729" i="5" s="1"/>
  <c r="F1740" i="5"/>
  <c r="G1740" i="5" s="1"/>
  <c r="F1750" i="5"/>
  <c r="G1750" i="5" s="1"/>
  <c r="F1761" i="5"/>
  <c r="G1761" i="5" s="1"/>
  <c r="F1772" i="5"/>
  <c r="G1772" i="5" s="1"/>
  <c r="F1782" i="5"/>
  <c r="G1782" i="5" s="1"/>
  <c r="F1793" i="5"/>
  <c r="G1793" i="5" s="1"/>
  <c r="F1804" i="5"/>
  <c r="G1804" i="5" s="1"/>
  <c r="F229" i="5"/>
  <c r="G229" i="5" s="1"/>
  <c r="F399" i="5"/>
  <c r="G399" i="5" s="1"/>
  <c r="F572" i="5"/>
  <c r="G572" i="5" s="1"/>
  <c r="F717" i="5"/>
  <c r="G717" i="5" s="1"/>
  <c r="F844" i="5"/>
  <c r="G844" i="5" s="1"/>
  <c r="F926" i="5"/>
  <c r="G926" i="5" s="1"/>
  <c r="F990" i="5"/>
  <c r="G990" i="5" s="1"/>
  <c r="F1054" i="5"/>
  <c r="G1054" i="5" s="1"/>
  <c r="F1118" i="5"/>
  <c r="G1118" i="5" s="1"/>
  <c r="F1182" i="5"/>
  <c r="G1182" i="5" s="1"/>
  <c r="F1246" i="5"/>
  <c r="G1246" i="5" s="1"/>
  <c r="F1310" i="5"/>
  <c r="G1310" i="5" s="1"/>
  <c r="F1374" i="5"/>
  <c r="G1374" i="5" s="1"/>
  <c r="F1438" i="5"/>
  <c r="G1438" i="5" s="1"/>
  <c r="F1502" i="5"/>
  <c r="G1502" i="5" s="1"/>
  <c r="F1566" i="5"/>
  <c r="G1566" i="5" s="1"/>
  <c r="F1614" i="5"/>
  <c r="G1614" i="5" s="1"/>
  <c r="F1646" i="5"/>
  <c r="G1646" i="5" s="1"/>
  <c r="F1670" i="5"/>
  <c r="G1670" i="5" s="1"/>
  <c r="F1693" i="5"/>
  <c r="G1693" i="5" s="1"/>
  <c r="F1709" i="5"/>
  <c r="G1709" i="5" s="1"/>
  <c r="F1720" i="5"/>
  <c r="G1720" i="5" s="1"/>
  <c r="F1731" i="5"/>
  <c r="G1731" i="5" s="1"/>
  <c r="F1741" i="5"/>
  <c r="G1741" i="5" s="1"/>
  <c r="F1752" i="5"/>
  <c r="G1752" i="5" s="1"/>
  <c r="F1763" i="5"/>
  <c r="G1763" i="5" s="1"/>
  <c r="F1773" i="5"/>
  <c r="G1773" i="5" s="1"/>
  <c r="F1784" i="5"/>
  <c r="G1784" i="5" s="1"/>
  <c r="F1795" i="5"/>
  <c r="G1795" i="5" s="1"/>
  <c r="F1805" i="5"/>
  <c r="G1805" i="5" s="1"/>
  <c r="F1816" i="5"/>
  <c r="G1816" i="5" s="1"/>
  <c r="F1827" i="5"/>
  <c r="G1827" i="5" s="1"/>
  <c r="F1837" i="5"/>
  <c r="G1837" i="5" s="1"/>
  <c r="F1848" i="5"/>
  <c r="G1848" i="5" s="1"/>
  <c r="F1859" i="5"/>
  <c r="G1859" i="5" s="1"/>
  <c r="F1869" i="5"/>
  <c r="G1869" i="5" s="1"/>
  <c r="F1878" i="5"/>
  <c r="G1878" i="5" s="1"/>
  <c r="F1886" i="5"/>
  <c r="G1886" i="5" s="1"/>
  <c r="F1894" i="5"/>
  <c r="G1894" i="5" s="1"/>
  <c r="F1902" i="5"/>
  <c r="G1902" i="5" s="1"/>
  <c r="F1910" i="5"/>
  <c r="G1910" i="5" s="1"/>
  <c r="F1918" i="5"/>
  <c r="G1918" i="5" s="1"/>
  <c r="F1926" i="5"/>
  <c r="G1926" i="5" s="1"/>
  <c r="F1934" i="5"/>
  <c r="G1934" i="5" s="1"/>
  <c r="F1942" i="5"/>
  <c r="G1942" i="5" s="1"/>
  <c r="F1950" i="5"/>
  <c r="G1950" i="5" s="1"/>
  <c r="F1958" i="5"/>
  <c r="G1958" i="5" s="1"/>
  <c r="F1966" i="5"/>
  <c r="G1966" i="5" s="1"/>
  <c r="F1974" i="5"/>
  <c r="G1974" i="5" s="1"/>
  <c r="F1982" i="5"/>
  <c r="G1982" i="5" s="1"/>
  <c r="F1990" i="5"/>
  <c r="G1990" i="5" s="1"/>
  <c r="F1998" i="5"/>
  <c r="G1998" i="5" s="1"/>
  <c r="F2006" i="5"/>
  <c r="G2006" i="5" s="1"/>
  <c r="F2014" i="5"/>
  <c r="G2014" i="5" s="1"/>
  <c r="F2022" i="5"/>
  <c r="G2022" i="5" s="1"/>
  <c r="F2030" i="5"/>
  <c r="G2030" i="5" s="1"/>
  <c r="F2038" i="5"/>
  <c r="G2038" i="5" s="1"/>
  <c r="F2046" i="5"/>
  <c r="G2046" i="5" s="1"/>
  <c r="F2054" i="5"/>
  <c r="G2054" i="5" s="1"/>
  <c r="F2062" i="5"/>
  <c r="G2062" i="5" s="1"/>
  <c r="F2070" i="5"/>
  <c r="G2070" i="5" s="1"/>
  <c r="F2078" i="5"/>
  <c r="G2078" i="5" s="1"/>
  <c r="F2086" i="5"/>
  <c r="G2086" i="5" s="1"/>
  <c r="F2094" i="5"/>
  <c r="G2094" i="5" s="1"/>
  <c r="F2102" i="5"/>
  <c r="G2102" i="5" s="1"/>
  <c r="F2110" i="5"/>
  <c r="G2110" i="5" s="1"/>
  <c r="F2118" i="5"/>
  <c r="G2118" i="5" s="1"/>
  <c r="F2126" i="5"/>
  <c r="G2126" i="5" s="1"/>
  <c r="F2134" i="5"/>
  <c r="G2134" i="5" s="1"/>
  <c r="F2142" i="5"/>
  <c r="G2142" i="5" s="1"/>
  <c r="F2150" i="5"/>
  <c r="G2150" i="5" s="1"/>
  <c r="F2158" i="5"/>
  <c r="G2158" i="5" s="1"/>
  <c r="F2166" i="5"/>
  <c r="G2166" i="5" s="1"/>
  <c r="F2174" i="5"/>
  <c r="G2174" i="5" s="1"/>
  <c r="F2182" i="5"/>
  <c r="G2182" i="5" s="1"/>
  <c r="F2190" i="5"/>
  <c r="G2190" i="5" s="1"/>
  <c r="F2198" i="5"/>
  <c r="G2198" i="5" s="1"/>
  <c r="F2206" i="5"/>
  <c r="G2206" i="5" s="1"/>
  <c r="F2214" i="5"/>
  <c r="G2214" i="5" s="1"/>
  <c r="F2222" i="5"/>
  <c r="G2222" i="5" s="1"/>
  <c r="F2230" i="5"/>
  <c r="G2230" i="5" s="1"/>
  <c r="F2238" i="5"/>
  <c r="G2238" i="5" s="1"/>
  <c r="F2246" i="5"/>
  <c r="G2246" i="5" s="1"/>
  <c r="F2254" i="5"/>
  <c r="G2254" i="5" s="1"/>
  <c r="F2262" i="5"/>
  <c r="G2262" i="5" s="1"/>
  <c r="F2270" i="5"/>
  <c r="G2270" i="5" s="1"/>
  <c r="F2278" i="5"/>
  <c r="G2278" i="5" s="1"/>
  <c r="F2286" i="5"/>
  <c r="G2286" i="5" s="1"/>
  <c r="F2294" i="5"/>
  <c r="G2294" i="5" s="1"/>
  <c r="F2302" i="5"/>
  <c r="G2302" i="5" s="1"/>
  <c r="F2310" i="5"/>
  <c r="G2310" i="5" s="1"/>
  <c r="F2318" i="5"/>
  <c r="G2318" i="5" s="1"/>
  <c r="F2326" i="5"/>
  <c r="G2326" i="5" s="1"/>
  <c r="F2334" i="5"/>
  <c r="G2334" i="5" s="1"/>
  <c r="F2342" i="5"/>
  <c r="G2342" i="5" s="1"/>
  <c r="F2350" i="5"/>
  <c r="G2350" i="5" s="1"/>
  <c r="F2358" i="5"/>
  <c r="G2358" i="5" s="1"/>
  <c r="F2366" i="5"/>
  <c r="G2366" i="5" s="1"/>
  <c r="F2374" i="5"/>
  <c r="G2374" i="5" s="1"/>
  <c r="F2382" i="5"/>
  <c r="G2382" i="5" s="1"/>
  <c r="F2390" i="5"/>
  <c r="G2390" i="5" s="1"/>
  <c r="F2398" i="5"/>
  <c r="G2398" i="5" s="1"/>
  <c r="F2406" i="5"/>
  <c r="G2406" i="5" s="1"/>
  <c r="F2414" i="5"/>
  <c r="G2414" i="5" s="1"/>
  <c r="F2422" i="5"/>
  <c r="G2422" i="5" s="1"/>
  <c r="F2430" i="5"/>
  <c r="G2430" i="5" s="1"/>
  <c r="F2438" i="5"/>
  <c r="G2438" i="5" s="1"/>
  <c r="F2446" i="5"/>
  <c r="G2446" i="5" s="1"/>
  <c r="F2454" i="5"/>
  <c r="G2454" i="5" s="1"/>
  <c r="F2462" i="5"/>
  <c r="G2462" i="5" s="1"/>
  <c r="F2470" i="5"/>
  <c r="G2470" i="5" s="1"/>
  <c r="F2478" i="5"/>
  <c r="G2478" i="5" s="1"/>
  <c r="F2486" i="5"/>
  <c r="G2486" i="5" s="1"/>
  <c r="F2494" i="5"/>
  <c r="G2494" i="5" s="1"/>
  <c r="F2502" i="5"/>
  <c r="G2502" i="5" s="1"/>
  <c r="F2510" i="5"/>
  <c r="G2510" i="5" s="1"/>
  <c r="F2518" i="5"/>
  <c r="G2518" i="5" s="1"/>
  <c r="F2526" i="5"/>
  <c r="G2526" i="5" s="1"/>
  <c r="F2534" i="5"/>
  <c r="G2534" i="5" s="1"/>
  <c r="F2542" i="5"/>
  <c r="G2542" i="5" s="1"/>
  <c r="F2550" i="5"/>
  <c r="G2550" i="5" s="1"/>
  <c r="F2558" i="5"/>
  <c r="G2558" i="5" s="1"/>
  <c r="F2566" i="5"/>
  <c r="G2566" i="5" s="1"/>
  <c r="F2574" i="5"/>
  <c r="G2574" i="5" s="1"/>
  <c r="F2582" i="5"/>
  <c r="G2582" i="5" s="1"/>
  <c r="F2590" i="5"/>
  <c r="G2590" i="5" s="1"/>
  <c r="F2598" i="5"/>
  <c r="G2598" i="5" s="1"/>
  <c r="F2606" i="5"/>
  <c r="G2606" i="5" s="1"/>
  <c r="F2614" i="5"/>
  <c r="G2614" i="5" s="1"/>
  <c r="F252" i="5"/>
  <c r="G252" i="5" s="1"/>
  <c r="F421" i="5"/>
  <c r="G421" i="5" s="1"/>
  <c r="F591" i="5"/>
  <c r="G591" i="5" s="1"/>
  <c r="F733" i="5"/>
  <c r="G733" i="5" s="1"/>
  <c r="F855" i="5"/>
  <c r="G855" i="5" s="1"/>
  <c r="F934" i="5"/>
  <c r="G934" i="5" s="1"/>
  <c r="F998" i="5"/>
  <c r="G998" i="5" s="1"/>
  <c r="F1062" i="5"/>
  <c r="G1062" i="5" s="1"/>
  <c r="F1126" i="5"/>
  <c r="G1126" i="5" s="1"/>
  <c r="F1190" i="5"/>
  <c r="G1190" i="5" s="1"/>
  <c r="F1254" i="5"/>
  <c r="G1254" i="5" s="1"/>
  <c r="F1318" i="5"/>
  <c r="G1318" i="5" s="1"/>
  <c r="F1382" i="5"/>
  <c r="G1382" i="5" s="1"/>
  <c r="F1446" i="5"/>
  <c r="G1446" i="5" s="1"/>
  <c r="F1510" i="5"/>
  <c r="G1510" i="5" s="1"/>
  <c r="F1574" i="5"/>
  <c r="G1574" i="5" s="1"/>
  <c r="F1621" i="5"/>
  <c r="G1621" i="5" s="1"/>
  <c r="F1653" i="5"/>
  <c r="G1653" i="5" s="1"/>
  <c r="F1672" i="5"/>
  <c r="G1672" i="5" s="1"/>
  <c r="F1694" i="5"/>
  <c r="G1694" i="5" s="1"/>
  <c r="F1710" i="5"/>
  <c r="G1710" i="5" s="1"/>
  <c r="F1721" i="5"/>
  <c r="G1721" i="5" s="1"/>
  <c r="F1732" i="5"/>
  <c r="G1732" i="5" s="1"/>
  <c r="F1742" i="5"/>
  <c r="G1742" i="5" s="1"/>
  <c r="F1753" i="5"/>
  <c r="G1753" i="5" s="1"/>
  <c r="F1764" i="5"/>
  <c r="G1764" i="5" s="1"/>
  <c r="F1774" i="5"/>
  <c r="G1774" i="5" s="1"/>
  <c r="F1785" i="5"/>
  <c r="G1785" i="5" s="1"/>
  <c r="F1796" i="5"/>
  <c r="G1796" i="5" s="1"/>
  <c r="F1806" i="5"/>
  <c r="G1806" i="5" s="1"/>
  <c r="F1817" i="5"/>
  <c r="G1817" i="5" s="1"/>
  <c r="F1828" i="5"/>
  <c r="G1828" i="5" s="1"/>
  <c r="F1838" i="5"/>
  <c r="G1838" i="5" s="1"/>
  <c r="F1849" i="5"/>
  <c r="G1849" i="5" s="1"/>
  <c r="F1860" i="5"/>
  <c r="G1860" i="5" s="1"/>
  <c r="F1870" i="5"/>
  <c r="G1870" i="5" s="1"/>
  <c r="F1879" i="5"/>
  <c r="G1879" i="5" s="1"/>
  <c r="F1887" i="5"/>
  <c r="G1887" i="5" s="1"/>
  <c r="F1895" i="5"/>
  <c r="G1895" i="5" s="1"/>
  <c r="F1903" i="5"/>
  <c r="G1903" i="5" s="1"/>
  <c r="F1911" i="5"/>
  <c r="G1911" i="5" s="1"/>
  <c r="F1919" i="5"/>
  <c r="G1919" i="5" s="1"/>
  <c r="F1927" i="5"/>
  <c r="G1927" i="5" s="1"/>
  <c r="F1935" i="5"/>
  <c r="G1935" i="5" s="1"/>
  <c r="F1943" i="5"/>
  <c r="G1943" i="5" s="1"/>
  <c r="F1951" i="5"/>
  <c r="G1951" i="5" s="1"/>
  <c r="F1959" i="5"/>
  <c r="G1959" i="5" s="1"/>
  <c r="F1967" i="5"/>
  <c r="G1967" i="5" s="1"/>
  <c r="F1975" i="5"/>
  <c r="G1975" i="5" s="1"/>
  <c r="F1983" i="5"/>
  <c r="G1983" i="5" s="1"/>
  <c r="F1991" i="5"/>
  <c r="G1991" i="5" s="1"/>
  <c r="F1999" i="5"/>
  <c r="G1999" i="5" s="1"/>
  <c r="F2007" i="5"/>
  <c r="G2007" i="5" s="1"/>
  <c r="F2015" i="5"/>
  <c r="G2015" i="5" s="1"/>
  <c r="F2023" i="5"/>
  <c r="G2023" i="5" s="1"/>
  <c r="F2031" i="5"/>
  <c r="G2031" i="5" s="1"/>
  <c r="F2039" i="5"/>
  <c r="G2039" i="5" s="1"/>
  <c r="F2047" i="5"/>
  <c r="G2047" i="5" s="1"/>
  <c r="F2055" i="5"/>
  <c r="G2055" i="5" s="1"/>
  <c r="F2063" i="5"/>
  <c r="G2063" i="5" s="1"/>
  <c r="F2071" i="5"/>
  <c r="G2071" i="5" s="1"/>
  <c r="F2079" i="5"/>
  <c r="G2079" i="5" s="1"/>
  <c r="F2087" i="5"/>
  <c r="G2087" i="5" s="1"/>
  <c r="F2095" i="5"/>
  <c r="G2095" i="5" s="1"/>
  <c r="F2103" i="5"/>
  <c r="G2103" i="5" s="1"/>
  <c r="F2111" i="5"/>
  <c r="G2111" i="5" s="1"/>
  <c r="F2119" i="5"/>
  <c r="G2119" i="5" s="1"/>
  <c r="F2127" i="5"/>
  <c r="G2127" i="5" s="1"/>
  <c r="F2135" i="5"/>
  <c r="G2135" i="5" s="1"/>
  <c r="F2143" i="5"/>
  <c r="G2143" i="5" s="1"/>
  <c r="F2151" i="5"/>
  <c r="G2151" i="5" s="1"/>
  <c r="F2159" i="5"/>
  <c r="G2159" i="5" s="1"/>
  <c r="F2167" i="5"/>
  <c r="G2167" i="5" s="1"/>
  <c r="F2175" i="5"/>
  <c r="G2175" i="5" s="1"/>
  <c r="F2183" i="5"/>
  <c r="G2183" i="5" s="1"/>
  <c r="F2191" i="5"/>
  <c r="G2191" i="5" s="1"/>
  <c r="F2199" i="5"/>
  <c r="G2199" i="5" s="1"/>
  <c r="F2207" i="5"/>
  <c r="G2207" i="5" s="1"/>
  <c r="F2215" i="5"/>
  <c r="G2215" i="5" s="1"/>
  <c r="F2223" i="5"/>
  <c r="G2223" i="5" s="1"/>
  <c r="F2231" i="5"/>
  <c r="G2231" i="5" s="1"/>
  <c r="F2239" i="5"/>
  <c r="G2239" i="5" s="1"/>
  <c r="F2247" i="5"/>
  <c r="G2247" i="5" s="1"/>
  <c r="F2255" i="5"/>
  <c r="G2255" i="5" s="1"/>
  <c r="F2263" i="5"/>
  <c r="G2263" i="5" s="1"/>
  <c r="F2271" i="5"/>
  <c r="G2271" i="5" s="1"/>
  <c r="F2279" i="5"/>
  <c r="G2279" i="5" s="1"/>
  <c r="F2287" i="5"/>
  <c r="G2287" i="5" s="1"/>
  <c r="F2295" i="5"/>
  <c r="G2295" i="5" s="1"/>
  <c r="F2303" i="5"/>
  <c r="G2303" i="5" s="1"/>
  <c r="F2311" i="5"/>
  <c r="G2311" i="5" s="1"/>
  <c r="F2319" i="5"/>
  <c r="G2319" i="5" s="1"/>
  <c r="F2327" i="5"/>
  <c r="G2327" i="5" s="1"/>
  <c r="F2335" i="5"/>
  <c r="G2335" i="5" s="1"/>
  <c r="F2343" i="5"/>
  <c r="G2343" i="5" s="1"/>
  <c r="F2351" i="5"/>
  <c r="G2351" i="5" s="1"/>
  <c r="F2359" i="5"/>
  <c r="G2359" i="5" s="1"/>
  <c r="F2367" i="5"/>
  <c r="G2367" i="5" s="1"/>
  <c r="F2375" i="5"/>
  <c r="G2375" i="5" s="1"/>
  <c r="F2383" i="5"/>
  <c r="G2383" i="5" s="1"/>
  <c r="F2391" i="5"/>
  <c r="G2391" i="5" s="1"/>
  <c r="F2399" i="5"/>
  <c r="G2399" i="5" s="1"/>
  <c r="F2407" i="5"/>
  <c r="G2407" i="5" s="1"/>
  <c r="F2415" i="5"/>
  <c r="G2415" i="5" s="1"/>
  <c r="F2423" i="5"/>
  <c r="G2423" i="5" s="1"/>
  <c r="F2431" i="5"/>
  <c r="G2431" i="5" s="1"/>
  <c r="F2439" i="5"/>
  <c r="G2439" i="5" s="1"/>
  <c r="F271" i="5"/>
  <c r="G271" i="5" s="1"/>
  <c r="F444" i="5"/>
  <c r="G444" i="5" s="1"/>
  <c r="F613" i="5"/>
  <c r="G613" i="5" s="1"/>
  <c r="F749" i="5"/>
  <c r="G749" i="5" s="1"/>
  <c r="F869" i="5"/>
  <c r="G869" i="5" s="1"/>
  <c r="F942" i="5"/>
  <c r="G942" i="5" s="1"/>
  <c r="F1006" i="5"/>
  <c r="G1006" i="5" s="1"/>
  <c r="F1070" i="5"/>
  <c r="G1070" i="5" s="1"/>
  <c r="F1134" i="5"/>
  <c r="G1134" i="5" s="1"/>
  <c r="F1198" i="5"/>
  <c r="G1198" i="5" s="1"/>
  <c r="F1262" i="5"/>
  <c r="G1262" i="5" s="1"/>
  <c r="F1326" i="5"/>
  <c r="G1326" i="5" s="1"/>
  <c r="F1390" i="5"/>
  <c r="G1390" i="5" s="1"/>
  <c r="F1454" i="5"/>
  <c r="G1454" i="5" s="1"/>
  <c r="F1518" i="5"/>
  <c r="G1518" i="5" s="1"/>
  <c r="F1582" i="5"/>
  <c r="G1582" i="5" s="1"/>
  <c r="F1622" i="5"/>
  <c r="G1622" i="5" s="1"/>
  <c r="F1654" i="5"/>
  <c r="G1654" i="5" s="1"/>
  <c r="F1677" i="5"/>
  <c r="G1677" i="5" s="1"/>
  <c r="F1696" i="5"/>
  <c r="G1696" i="5" s="1"/>
  <c r="F1712" i="5"/>
  <c r="G1712" i="5" s="1"/>
  <c r="F1723" i="5"/>
  <c r="G1723" i="5" s="1"/>
  <c r="F1733" i="5"/>
  <c r="G1733" i="5" s="1"/>
  <c r="F1744" i="5"/>
  <c r="G1744" i="5" s="1"/>
  <c r="F1755" i="5"/>
  <c r="G1755" i="5" s="1"/>
  <c r="F1765" i="5"/>
  <c r="G1765" i="5" s="1"/>
  <c r="F1776" i="5"/>
  <c r="G1776" i="5" s="1"/>
  <c r="F1787" i="5"/>
  <c r="G1787" i="5" s="1"/>
  <c r="F1797" i="5"/>
  <c r="G1797" i="5" s="1"/>
  <c r="F1808" i="5"/>
  <c r="G1808" i="5" s="1"/>
  <c r="F1819" i="5"/>
  <c r="G1819" i="5" s="1"/>
  <c r="F1829" i="5"/>
  <c r="G1829" i="5" s="1"/>
  <c r="F1840" i="5"/>
  <c r="G1840" i="5" s="1"/>
  <c r="F1851" i="5"/>
  <c r="G1851" i="5" s="1"/>
  <c r="F1861" i="5"/>
  <c r="G1861" i="5" s="1"/>
  <c r="F1872" i="5"/>
  <c r="G1872" i="5" s="1"/>
  <c r="F1880" i="5"/>
  <c r="G1880" i="5" s="1"/>
  <c r="F1888" i="5"/>
  <c r="G1888" i="5" s="1"/>
  <c r="F1896" i="5"/>
  <c r="G1896" i="5" s="1"/>
  <c r="F1904" i="5"/>
  <c r="G1904" i="5" s="1"/>
  <c r="F1912" i="5"/>
  <c r="G1912" i="5" s="1"/>
  <c r="F1920" i="5"/>
  <c r="G1920" i="5" s="1"/>
  <c r="F1928" i="5"/>
  <c r="G1928" i="5" s="1"/>
  <c r="F1936" i="5"/>
  <c r="G1936" i="5" s="1"/>
  <c r="F1944" i="5"/>
  <c r="G1944" i="5" s="1"/>
  <c r="F1952" i="5"/>
  <c r="G1952" i="5" s="1"/>
  <c r="F1960" i="5"/>
  <c r="G1960" i="5" s="1"/>
  <c r="F1968" i="5"/>
  <c r="G1968" i="5" s="1"/>
  <c r="F1976" i="5"/>
  <c r="G1976" i="5" s="1"/>
  <c r="F1984" i="5"/>
  <c r="G1984" i="5" s="1"/>
  <c r="F1992" i="5"/>
  <c r="G1992" i="5" s="1"/>
  <c r="F2000" i="5"/>
  <c r="G2000" i="5" s="1"/>
  <c r="F2008" i="5"/>
  <c r="G2008" i="5" s="1"/>
  <c r="F2016" i="5"/>
  <c r="G2016" i="5" s="1"/>
  <c r="F2024" i="5"/>
  <c r="G2024" i="5" s="1"/>
  <c r="F2032" i="5"/>
  <c r="G2032" i="5" s="1"/>
  <c r="F2040" i="5"/>
  <c r="G2040" i="5" s="1"/>
  <c r="F2048" i="5"/>
  <c r="G2048" i="5" s="1"/>
  <c r="F2056" i="5"/>
  <c r="G2056" i="5" s="1"/>
  <c r="F2064" i="5"/>
  <c r="G2064" i="5" s="1"/>
  <c r="F2072" i="5"/>
  <c r="G2072" i="5" s="1"/>
  <c r="F2080" i="5"/>
  <c r="G2080" i="5" s="1"/>
  <c r="F2088" i="5"/>
  <c r="G2088" i="5" s="1"/>
  <c r="F2096" i="5"/>
  <c r="G2096" i="5" s="1"/>
  <c r="F2104" i="5"/>
  <c r="G2104" i="5" s="1"/>
  <c r="F2112" i="5"/>
  <c r="G2112" i="5" s="1"/>
  <c r="F2120" i="5"/>
  <c r="G2120" i="5" s="1"/>
  <c r="F2128" i="5"/>
  <c r="G2128" i="5" s="1"/>
  <c r="F2136" i="5"/>
  <c r="G2136" i="5" s="1"/>
  <c r="F2144" i="5"/>
  <c r="G2144" i="5" s="1"/>
  <c r="F2152" i="5"/>
  <c r="G2152" i="5" s="1"/>
  <c r="F2160" i="5"/>
  <c r="G2160" i="5" s="1"/>
  <c r="F2168" i="5"/>
  <c r="G2168" i="5" s="1"/>
  <c r="F2176" i="5"/>
  <c r="G2176" i="5" s="1"/>
  <c r="F2184" i="5"/>
  <c r="G2184" i="5" s="1"/>
  <c r="F2192" i="5"/>
  <c r="G2192" i="5" s="1"/>
  <c r="F2200" i="5"/>
  <c r="G2200" i="5" s="1"/>
  <c r="F2208" i="5"/>
  <c r="G2208" i="5" s="1"/>
  <c r="F2216" i="5"/>
  <c r="G2216" i="5" s="1"/>
  <c r="F2224" i="5"/>
  <c r="G2224" i="5" s="1"/>
  <c r="F2232" i="5"/>
  <c r="G2232" i="5" s="1"/>
  <c r="F2240" i="5"/>
  <c r="G2240" i="5" s="1"/>
  <c r="F2248" i="5"/>
  <c r="G2248" i="5" s="1"/>
  <c r="F2256" i="5"/>
  <c r="G2256" i="5" s="1"/>
  <c r="F2264" i="5"/>
  <c r="G2264" i="5" s="1"/>
  <c r="F2272" i="5"/>
  <c r="G2272" i="5" s="1"/>
  <c r="F2280" i="5"/>
  <c r="G2280" i="5" s="1"/>
  <c r="F2288" i="5"/>
  <c r="G2288" i="5" s="1"/>
  <c r="F2296" i="5"/>
  <c r="G2296" i="5" s="1"/>
  <c r="F2304" i="5"/>
  <c r="G2304" i="5" s="1"/>
  <c r="F2312" i="5"/>
  <c r="G2312" i="5" s="1"/>
  <c r="F2320" i="5"/>
  <c r="G2320" i="5" s="1"/>
  <c r="F2328" i="5"/>
  <c r="G2328" i="5" s="1"/>
  <c r="F2336" i="5"/>
  <c r="G2336" i="5" s="1"/>
  <c r="F2344" i="5"/>
  <c r="G2344" i="5" s="1"/>
  <c r="F2352" i="5"/>
  <c r="G2352" i="5" s="1"/>
  <c r="F2360" i="5"/>
  <c r="G2360" i="5" s="1"/>
  <c r="F2368" i="5"/>
  <c r="G2368" i="5" s="1"/>
  <c r="F2376" i="5"/>
  <c r="G2376" i="5" s="1"/>
  <c r="F2384" i="5"/>
  <c r="G2384" i="5" s="1"/>
  <c r="F2392" i="5"/>
  <c r="G2392" i="5" s="1"/>
  <c r="F2400" i="5"/>
  <c r="G2400" i="5" s="1"/>
  <c r="F2408" i="5"/>
  <c r="G2408" i="5" s="1"/>
  <c r="F2416" i="5"/>
  <c r="G2416" i="5" s="1"/>
  <c r="F2424" i="5"/>
  <c r="G2424" i="5" s="1"/>
  <c r="F2432" i="5"/>
  <c r="G2432" i="5" s="1"/>
  <c r="F2440" i="5"/>
  <c r="G2440" i="5" s="1"/>
  <c r="F2448" i="5"/>
  <c r="G2448" i="5" s="1"/>
  <c r="F2456" i="5"/>
  <c r="G2456" i="5" s="1"/>
  <c r="F2464" i="5"/>
  <c r="G2464" i="5" s="1"/>
  <c r="F2472" i="5"/>
  <c r="G2472" i="5" s="1"/>
  <c r="F2480" i="5"/>
  <c r="G2480" i="5" s="1"/>
  <c r="F2488" i="5"/>
  <c r="G2488" i="5" s="1"/>
  <c r="F2496" i="5"/>
  <c r="G2496" i="5" s="1"/>
  <c r="F2504" i="5"/>
  <c r="G2504" i="5" s="1"/>
  <c r="F2512" i="5"/>
  <c r="G2512" i="5" s="1"/>
  <c r="F2520" i="5"/>
  <c r="G2520" i="5" s="1"/>
  <c r="F2528" i="5"/>
  <c r="G2528" i="5" s="1"/>
  <c r="F2536" i="5"/>
  <c r="G2536" i="5" s="1"/>
  <c r="F2544" i="5"/>
  <c r="G2544" i="5" s="1"/>
  <c r="F2552" i="5"/>
  <c r="G2552" i="5" s="1"/>
  <c r="F2560" i="5"/>
  <c r="G2560" i="5" s="1"/>
  <c r="F2568" i="5"/>
  <c r="G2568" i="5" s="1"/>
  <c r="F2576" i="5"/>
  <c r="G2576" i="5" s="1"/>
  <c r="F2584" i="5"/>
  <c r="G2584" i="5" s="1"/>
  <c r="F2592" i="5"/>
  <c r="G2592" i="5" s="1"/>
  <c r="F2600" i="5"/>
  <c r="G2600" i="5" s="1"/>
  <c r="F2608" i="5"/>
  <c r="G2608" i="5" s="1"/>
  <c r="F2616" i="5"/>
  <c r="G2616" i="5" s="1"/>
  <c r="F2624" i="5"/>
  <c r="G2624" i="5" s="1"/>
  <c r="F2632" i="5"/>
  <c r="G2632" i="5" s="1"/>
  <c r="F2640" i="5"/>
  <c r="G2640" i="5" s="1"/>
  <c r="F2648" i="5"/>
  <c r="G2648" i="5" s="1"/>
  <c r="F2656" i="5"/>
  <c r="G2656" i="5" s="1"/>
  <c r="F2664" i="5"/>
  <c r="G2664" i="5" s="1"/>
  <c r="F2672" i="5"/>
  <c r="G2672" i="5" s="1"/>
  <c r="F2680" i="5"/>
  <c r="G2680" i="5" s="1"/>
  <c r="F2688" i="5"/>
  <c r="G2688" i="5" s="1"/>
  <c r="F2696" i="5"/>
  <c r="G2696" i="5" s="1"/>
  <c r="F2704" i="5"/>
  <c r="G2704" i="5" s="1"/>
  <c r="F2712" i="5"/>
  <c r="G2712" i="5" s="1"/>
  <c r="F2720" i="5"/>
  <c r="G2720" i="5" s="1"/>
  <c r="F2728" i="5"/>
  <c r="G2728" i="5" s="1"/>
  <c r="F2736" i="5"/>
  <c r="G2736" i="5" s="1"/>
  <c r="F2744" i="5"/>
  <c r="G2744" i="5" s="1"/>
  <c r="F2752" i="5"/>
  <c r="G2752" i="5" s="1"/>
  <c r="F2760" i="5"/>
  <c r="G2760" i="5" s="1"/>
  <c r="F2768" i="5"/>
  <c r="G2768" i="5" s="1"/>
  <c r="F2776" i="5"/>
  <c r="G2776" i="5" s="1"/>
  <c r="F2784" i="5"/>
  <c r="G2784" i="5" s="1"/>
  <c r="F2792" i="5"/>
  <c r="G2792" i="5" s="1"/>
  <c r="F2800" i="5"/>
  <c r="G2800" i="5" s="1"/>
  <c r="F2808" i="5"/>
  <c r="G2808" i="5" s="1"/>
  <c r="F2816" i="5"/>
  <c r="G2816" i="5" s="1"/>
  <c r="F2824" i="5"/>
  <c r="G2824" i="5" s="1"/>
  <c r="F2832" i="5"/>
  <c r="G2832" i="5" s="1"/>
  <c r="F2840" i="5"/>
  <c r="G2840" i="5" s="1"/>
  <c r="F2848" i="5"/>
  <c r="G2848" i="5" s="1"/>
  <c r="F2856" i="5"/>
  <c r="G2856" i="5" s="1"/>
  <c r="F2864" i="5"/>
  <c r="G2864" i="5" s="1"/>
  <c r="F2872" i="5"/>
  <c r="G2872" i="5" s="1"/>
  <c r="F2880" i="5"/>
  <c r="G2880" i="5" s="1"/>
  <c r="F2888" i="5"/>
  <c r="G2888" i="5" s="1"/>
  <c r="F2896" i="5"/>
  <c r="G2896" i="5" s="1"/>
  <c r="F2904" i="5"/>
  <c r="G2904" i="5" s="1"/>
  <c r="F2912" i="5"/>
  <c r="G2912" i="5" s="1"/>
  <c r="F2920" i="5"/>
  <c r="G2920" i="5" s="1"/>
  <c r="F2928" i="5"/>
  <c r="G2928" i="5" s="1"/>
  <c r="F2936" i="5"/>
  <c r="G2936" i="5" s="1"/>
  <c r="F1014" i="5"/>
  <c r="G1014" i="5" s="1"/>
  <c r="F1526" i="5"/>
  <c r="G1526" i="5" s="1"/>
  <c r="F1734" i="5"/>
  <c r="G1734" i="5" s="1"/>
  <c r="F1812" i="5"/>
  <c r="G1812" i="5" s="1"/>
  <c r="F1841" i="5"/>
  <c r="G1841" i="5" s="1"/>
  <c r="F1868" i="5"/>
  <c r="G1868" i="5" s="1"/>
  <c r="F1891" i="5"/>
  <c r="G1891" i="5" s="1"/>
  <c r="F1913" i="5"/>
  <c r="G1913" i="5" s="1"/>
  <c r="F1933" i="5"/>
  <c r="G1933" i="5" s="1"/>
  <c r="F1955" i="5"/>
  <c r="G1955" i="5" s="1"/>
  <c r="F1977" i="5"/>
  <c r="G1977" i="5" s="1"/>
  <c r="F1997" i="5"/>
  <c r="G1997" i="5" s="1"/>
  <c r="F2019" i="5"/>
  <c r="G2019" i="5" s="1"/>
  <c r="F2041" i="5"/>
  <c r="G2041" i="5" s="1"/>
  <c r="F2061" i="5"/>
  <c r="G2061" i="5" s="1"/>
  <c r="F2083" i="5"/>
  <c r="G2083" i="5" s="1"/>
  <c r="F2105" i="5"/>
  <c r="G2105" i="5" s="1"/>
  <c r="F2125" i="5"/>
  <c r="G2125" i="5" s="1"/>
  <c r="F2147" i="5"/>
  <c r="G2147" i="5" s="1"/>
  <c r="F2169" i="5"/>
  <c r="G2169" i="5" s="1"/>
  <c r="F2189" i="5"/>
  <c r="G2189" i="5" s="1"/>
  <c r="F2211" i="5"/>
  <c r="G2211" i="5" s="1"/>
  <c r="F2233" i="5"/>
  <c r="G2233" i="5" s="1"/>
  <c r="F2253" i="5"/>
  <c r="G2253" i="5" s="1"/>
  <c r="F2275" i="5"/>
  <c r="G2275" i="5" s="1"/>
  <c r="F2297" i="5"/>
  <c r="G2297" i="5" s="1"/>
  <c r="F2317" i="5"/>
  <c r="G2317" i="5" s="1"/>
  <c r="F2339" i="5"/>
  <c r="G2339" i="5" s="1"/>
  <c r="F2361" i="5"/>
  <c r="G2361" i="5" s="1"/>
  <c r="F2381" i="5"/>
  <c r="G2381" i="5" s="1"/>
  <c r="F2403" i="5"/>
  <c r="G2403" i="5" s="1"/>
  <c r="F2425" i="5"/>
  <c r="G2425" i="5" s="1"/>
  <c r="F2443" i="5"/>
  <c r="G2443" i="5" s="1"/>
  <c r="F2457" i="5"/>
  <c r="G2457" i="5" s="1"/>
  <c r="F2469" i="5"/>
  <c r="G2469" i="5" s="1"/>
  <c r="F2482" i="5"/>
  <c r="G2482" i="5" s="1"/>
  <c r="F2495" i="5"/>
  <c r="G2495" i="5" s="1"/>
  <c r="F2507" i="5"/>
  <c r="G2507" i="5" s="1"/>
  <c r="F2521" i="5"/>
  <c r="G2521" i="5" s="1"/>
  <c r="F2533" i="5"/>
  <c r="G2533" i="5" s="1"/>
  <c r="F2546" i="5"/>
  <c r="G2546" i="5" s="1"/>
  <c r="F2559" i="5"/>
  <c r="G2559" i="5" s="1"/>
  <c r="F2571" i="5"/>
  <c r="G2571" i="5" s="1"/>
  <c r="F2585" i="5"/>
  <c r="G2585" i="5" s="1"/>
  <c r="F2597" i="5"/>
  <c r="G2597" i="5" s="1"/>
  <c r="F2610" i="5"/>
  <c r="G2610" i="5" s="1"/>
  <c r="F2622" i="5"/>
  <c r="G2622" i="5" s="1"/>
  <c r="F2633" i="5"/>
  <c r="G2633" i="5" s="1"/>
  <c r="F2643" i="5"/>
  <c r="G2643" i="5" s="1"/>
  <c r="F2654" i="5"/>
  <c r="G2654" i="5" s="1"/>
  <c r="F2665" i="5"/>
  <c r="G2665" i="5" s="1"/>
  <c r="F2675" i="5"/>
  <c r="G2675" i="5" s="1"/>
  <c r="F2686" i="5"/>
  <c r="G2686" i="5" s="1"/>
  <c r="F2697" i="5"/>
  <c r="G2697" i="5" s="1"/>
  <c r="F2707" i="5"/>
  <c r="G2707" i="5" s="1"/>
  <c r="F2718" i="5"/>
  <c r="G2718" i="5" s="1"/>
  <c r="F2729" i="5"/>
  <c r="G2729" i="5" s="1"/>
  <c r="F2739" i="5"/>
  <c r="G2739" i="5" s="1"/>
  <c r="F2750" i="5"/>
  <c r="G2750" i="5" s="1"/>
  <c r="F2761" i="5"/>
  <c r="G2761" i="5" s="1"/>
  <c r="F2771" i="5"/>
  <c r="G2771" i="5" s="1"/>
  <c r="F2782" i="5"/>
  <c r="G2782" i="5" s="1"/>
  <c r="F2793" i="5"/>
  <c r="G2793" i="5" s="1"/>
  <c r="F2803" i="5"/>
  <c r="G2803" i="5" s="1"/>
  <c r="F2814" i="5"/>
  <c r="G2814" i="5" s="1"/>
  <c r="F2825" i="5"/>
  <c r="G2825" i="5" s="1"/>
  <c r="F2835" i="5"/>
  <c r="G2835" i="5" s="1"/>
  <c r="F2846" i="5"/>
  <c r="G2846" i="5" s="1"/>
  <c r="F2857" i="5"/>
  <c r="G2857" i="5" s="1"/>
  <c r="F2867" i="5"/>
  <c r="G2867" i="5" s="1"/>
  <c r="F2878" i="5"/>
  <c r="G2878" i="5" s="1"/>
  <c r="F2889" i="5"/>
  <c r="G2889" i="5" s="1"/>
  <c r="F2899" i="5"/>
  <c r="G2899" i="5" s="1"/>
  <c r="F2910" i="5"/>
  <c r="G2910" i="5" s="1"/>
  <c r="F2921" i="5"/>
  <c r="G2921" i="5" s="1"/>
  <c r="F2931" i="5"/>
  <c r="G2931" i="5" s="1"/>
  <c r="F2942" i="5"/>
  <c r="G2942" i="5" s="1"/>
  <c r="F2951" i="5"/>
  <c r="G2951" i="5" s="1"/>
  <c r="F2959" i="5"/>
  <c r="G2959" i="5" s="1"/>
  <c r="F2967" i="5"/>
  <c r="G2967" i="5" s="1"/>
  <c r="F2975" i="5"/>
  <c r="G2975" i="5" s="1"/>
  <c r="F2983" i="5"/>
  <c r="G2983" i="5" s="1"/>
  <c r="F2991" i="5"/>
  <c r="G2991" i="5" s="1"/>
  <c r="F2999" i="5"/>
  <c r="G2999" i="5" s="1"/>
  <c r="F3007" i="5"/>
  <c r="G3007" i="5" s="1"/>
  <c r="F3015" i="5"/>
  <c r="G3015" i="5" s="1"/>
  <c r="F3023" i="5"/>
  <c r="G3023" i="5" s="1"/>
  <c r="F3031" i="5"/>
  <c r="G3031" i="5" s="1"/>
  <c r="F3039" i="5"/>
  <c r="G3039" i="5" s="1"/>
  <c r="F3047" i="5"/>
  <c r="G3047" i="5" s="1"/>
  <c r="F3055" i="5"/>
  <c r="G3055" i="5" s="1"/>
  <c r="F3063" i="5"/>
  <c r="G3063" i="5" s="1"/>
  <c r="F3071" i="5"/>
  <c r="G3071" i="5" s="1"/>
  <c r="F3079" i="5"/>
  <c r="G3079" i="5" s="1"/>
  <c r="F3087" i="5"/>
  <c r="G3087" i="5" s="1"/>
  <c r="F3095" i="5"/>
  <c r="G3095" i="5" s="1"/>
  <c r="F3103" i="5"/>
  <c r="G3103" i="5" s="1"/>
  <c r="F3111" i="5"/>
  <c r="G3111" i="5" s="1"/>
  <c r="F3119" i="5"/>
  <c r="G3119" i="5" s="1"/>
  <c r="F3127" i="5"/>
  <c r="G3127" i="5" s="1"/>
  <c r="F3135" i="5"/>
  <c r="G3135" i="5" s="1"/>
  <c r="F3143" i="5"/>
  <c r="G3143" i="5" s="1"/>
  <c r="F3151" i="5"/>
  <c r="G3151" i="5" s="1"/>
  <c r="F3159" i="5"/>
  <c r="G3159" i="5" s="1"/>
  <c r="F3167" i="5"/>
  <c r="G3167" i="5" s="1"/>
  <c r="F3175" i="5"/>
  <c r="G3175" i="5" s="1"/>
  <c r="F3183" i="5"/>
  <c r="G3183" i="5" s="1"/>
  <c r="F3191" i="5"/>
  <c r="G3191" i="5" s="1"/>
  <c r="F3199" i="5"/>
  <c r="G3199" i="5" s="1"/>
  <c r="F3207" i="5"/>
  <c r="G3207" i="5" s="1"/>
  <c r="F3215" i="5"/>
  <c r="G3215" i="5" s="1"/>
  <c r="F3223" i="5"/>
  <c r="G3223" i="5" s="1"/>
  <c r="F3231" i="5"/>
  <c r="G3231" i="5" s="1"/>
  <c r="F3239" i="5"/>
  <c r="G3239" i="5" s="1"/>
  <c r="F3247" i="5"/>
  <c r="G3247" i="5" s="1"/>
  <c r="F3255" i="5"/>
  <c r="G3255" i="5" s="1"/>
  <c r="F3263" i="5"/>
  <c r="G3263" i="5" s="1"/>
  <c r="F3271" i="5"/>
  <c r="G3271" i="5" s="1"/>
  <c r="F3279" i="5"/>
  <c r="G3279" i="5" s="1"/>
  <c r="F3287" i="5"/>
  <c r="G3287" i="5" s="1"/>
  <c r="F3295" i="5"/>
  <c r="G3295" i="5" s="1"/>
  <c r="F3303" i="5"/>
  <c r="G3303" i="5" s="1"/>
  <c r="F3311" i="5"/>
  <c r="G3311" i="5" s="1"/>
  <c r="F3319" i="5"/>
  <c r="G3319" i="5" s="1"/>
  <c r="F3327" i="5"/>
  <c r="G3327" i="5" s="1"/>
  <c r="F3335" i="5"/>
  <c r="G3335" i="5" s="1"/>
  <c r="F1078" i="5"/>
  <c r="G1078" i="5" s="1"/>
  <c r="F1590" i="5"/>
  <c r="G1590" i="5" s="1"/>
  <c r="F1745" i="5"/>
  <c r="G1745" i="5" s="1"/>
  <c r="F1814" i="5"/>
  <c r="G1814" i="5" s="1"/>
  <c r="F1844" i="5"/>
  <c r="G1844" i="5" s="1"/>
  <c r="F1873" i="5"/>
  <c r="G1873" i="5" s="1"/>
  <c r="F1893" i="5"/>
  <c r="G1893" i="5" s="1"/>
  <c r="F1915" i="5"/>
  <c r="G1915" i="5" s="1"/>
  <c r="F1937" i="5"/>
  <c r="G1937" i="5" s="1"/>
  <c r="F1957" i="5"/>
  <c r="G1957" i="5" s="1"/>
  <c r="F1979" i="5"/>
  <c r="G1979" i="5" s="1"/>
  <c r="F2001" i="5"/>
  <c r="G2001" i="5" s="1"/>
  <c r="F2021" i="5"/>
  <c r="G2021" i="5" s="1"/>
  <c r="F2043" i="5"/>
  <c r="G2043" i="5" s="1"/>
  <c r="F2065" i="5"/>
  <c r="G2065" i="5" s="1"/>
  <c r="F2085" i="5"/>
  <c r="G2085" i="5" s="1"/>
  <c r="F2107" i="5"/>
  <c r="G2107" i="5" s="1"/>
  <c r="F2129" i="5"/>
  <c r="G2129" i="5" s="1"/>
  <c r="F2149" i="5"/>
  <c r="G2149" i="5" s="1"/>
  <c r="F2171" i="5"/>
  <c r="G2171" i="5" s="1"/>
  <c r="F2193" i="5"/>
  <c r="G2193" i="5" s="1"/>
  <c r="F2213" i="5"/>
  <c r="G2213" i="5" s="1"/>
  <c r="F2235" i="5"/>
  <c r="G2235" i="5" s="1"/>
  <c r="F2257" i="5"/>
  <c r="G2257" i="5" s="1"/>
  <c r="F2277" i="5"/>
  <c r="G2277" i="5" s="1"/>
  <c r="F2299" i="5"/>
  <c r="G2299" i="5" s="1"/>
  <c r="F2321" i="5"/>
  <c r="G2321" i="5" s="1"/>
  <c r="F2341" i="5"/>
  <c r="G2341" i="5" s="1"/>
  <c r="F2363" i="5"/>
  <c r="G2363" i="5" s="1"/>
  <c r="F2385" i="5"/>
  <c r="G2385" i="5" s="1"/>
  <c r="F2405" i="5"/>
  <c r="G2405" i="5" s="1"/>
  <c r="F2427" i="5"/>
  <c r="G2427" i="5" s="1"/>
  <c r="F2445" i="5"/>
  <c r="G2445" i="5" s="1"/>
  <c r="F2458" i="5"/>
  <c r="G2458" i="5" s="1"/>
  <c r="F2471" i="5"/>
  <c r="G2471" i="5" s="1"/>
  <c r="F2483" i="5"/>
  <c r="G2483" i="5" s="1"/>
  <c r="F2497" i="5"/>
  <c r="G2497" i="5" s="1"/>
  <c r="F2509" i="5"/>
  <c r="G2509" i="5" s="1"/>
  <c r="F2522" i="5"/>
  <c r="G2522" i="5" s="1"/>
  <c r="F2535" i="5"/>
  <c r="G2535" i="5" s="1"/>
  <c r="F2547" i="5"/>
  <c r="G2547" i="5" s="1"/>
  <c r="F2561" i="5"/>
  <c r="G2561" i="5" s="1"/>
  <c r="F2573" i="5"/>
  <c r="G2573" i="5" s="1"/>
  <c r="F2586" i="5"/>
  <c r="G2586" i="5" s="1"/>
  <c r="F2599" i="5"/>
  <c r="G2599" i="5" s="1"/>
  <c r="F2611" i="5"/>
  <c r="G2611" i="5" s="1"/>
  <c r="F2623" i="5"/>
  <c r="G2623" i="5" s="1"/>
  <c r="F2634" i="5"/>
  <c r="G2634" i="5" s="1"/>
  <c r="F2645" i="5"/>
  <c r="G2645" i="5" s="1"/>
  <c r="F2655" i="5"/>
  <c r="G2655" i="5" s="1"/>
  <c r="F2666" i="5"/>
  <c r="G2666" i="5" s="1"/>
  <c r="F2677" i="5"/>
  <c r="G2677" i="5" s="1"/>
  <c r="F2687" i="5"/>
  <c r="G2687" i="5" s="1"/>
  <c r="F2698" i="5"/>
  <c r="G2698" i="5" s="1"/>
  <c r="F2709" i="5"/>
  <c r="G2709" i="5" s="1"/>
  <c r="F2719" i="5"/>
  <c r="G2719" i="5" s="1"/>
  <c r="F2730" i="5"/>
  <c r="G2730" i="5" s="1"/>
  <c r="F2741" i="5"/>
  <c r="G2741" i="5" s="1"/>
  <c r="F2751" i="5"/>
  <c r="G2751" i="5" s="1"/>
  <c r="F2762" i="5"/>
  <c r="G2762" i="5" s="1"/>
  <c r="F2773" i="5"/>
  <c r="G2773" i="5" s="1"/>
  <c r="F2783" i="5"/>
  <c r="G2783" i="5" s="1"/>
  <c r="F2794" i="5"/>
  <c r="G2794" i="5" s="1"/>
  <c r="F2805" i="5"/>
  <c r="G2805" i="5" s="1"/>
  <c r="F2815" i="5"/>
  <c r="G2815" i="5" s="1"/>
  <c r="F2826" i="5"/>
  <c r="G2826" i="5" s="1"/>
  <c r="F2837" i="5"/>
  <c r="G2837" i="5" s="1"/>
  <c r="F2847" i="5"/>
  <c r="G2847" i="5" s="1"/>
  <c r="F2858" i="5"/>
  <c r="G2858" i="5" s="1"/>
  <c r="F2869" i="5"/>
  <c r="G2869" i="5" s="1"/>
  <c r="F2879" i="5"/>
  <c r="G2879" i="5" s="1"/>
  <c r="F2890" i="5"/>
  <c r="G2890" i="5" s="1"/>
  <c r="F2901" i="5"/>
  <c r="G2901" i="5" s="1"/>
  <c r="F2911" i="5"/>
  <c r="G2911" i="5" s="1"/>
  <c r="F2922" i="5"/>
  <c r="G2922" i="5" s="1"/>
  <c r="F2933" i="5"/>
  <c r="G2933" i="5" s="1"/>
  <c r="F2943" i="5"/>
  <c r="G2943" i="5" s="1"/>
  <c r="F2952" i="5"/>
  <c r="G2952" i="5" s="1"/>
  <c r="F2960" i="5"/>
  <c r="G2960" i="5" s="1"/>
  <c r="F2968" i="5"/>
  <c r="G2968" i="5" s="1"/>
  <c r="F2976" i="5"/>
  <c r="G2976" i="5" s="1"/>
  <c r="F2984" i="5"/>
  <c r="G2984" i="5" s="1"/>
  <c r="F2992" i="5"/>
  <c r="G2992" i="5" s="1"/>
  <c r="F3000" i="5"/>
  <c r="G3000" i="5" s="1"/>
  <c r="F3008" i="5"/>
  <c r="G3008" i="5" s="1"/>
  <c r="F3016" i="5"/>
  <c r="G3016" i="5" s="1"/>
  <c r="F3024" i="5"/>
  <c r="G3024" i="5" s="1"/>
  <c r="F3032" i="5"/>
  <c r="G3032" i="5" s="1"/>
  <c r="F3040" i="5"/>
  <c r="G3040" i="5" s="1"/>
  <c r="F3048" i="5"/>
  <c r="G3048" i="5" s="1"/>
  <c r="F3056" i="5"/>
  <c r="G3056" i="5" s="1"/>
  <c r="F3064" i="5"/>
  <c r="G3064" i="5" s="1"/>
  <c r="F3072" i="5"/>
  <c r="G3072" i="5" s="1"/>
  <c r="F3080" i="5"/>
  <c r="G3080" i="5" s="1"/>
  <c r="F3088" i="5"/>
  <c r="G3088" i="5" s="1"/>
  <c r="F3096" i="5"/>
  <c r="G3096" i="5" s="1"/>
  <c r="F3104" i="5"/>
  <c r="G3104" i="5" s="1"/>
  <c r="F3112" i="5"/>
  <c r="G3112" i="5" s="1"/>
  <c r="F3120" i="5"/>
  <c r="G3120" i="5" s="1"/>
  <c r="F3128" i="5"/>
  <c r="G3128" i="5" s="1"/>
  <c r="F3136" i="5"/>
  <c r="G3136" i="5" s="1"/>
  <c r="F3144" i="5"/>
  <c r="G3144" i="5" s="1"/>
  <c r="F3152" i="5"/>
  <c r="G3152" i="5" s="1"/>
  <c r="F3160" i="5"/>
  <c r="G3160" i="5" s="1"/>
  <c r="F3168" i="5"/>
  <c r="G3168" i="5" s="1"/>
  <c r="F3176" i="5"/>
  <c r="G3176" i="5" s="1"/>
  <c r="F3184" i="5"/>
  <c r="G3184" i="5" s="1"/>
  <c r="F3192" i="5"/>
  <c r="G3192" i="5" s="1"/>
  <c r="F3200" i="5"/>
  <c r="G3200" i="5" s="1"/>
  <c r="F3208" i="5"/>
  <c r="G3208" i="5" s="1"/>
  <c r="F3216" i="5"/>
  <c r="G3216" i="5" s="1"/>
  <c r="F3224" i="5"/>
  <c r="G3224" i="5" s="1"/>
  <c r="F3232" i="5"/>
  <c r="G3232" i="5" s="1"/>
  <c r="F3240" i="5"/>
  <c r="G3240" i="5" s="1"/>
  <c r="F3248" i="5"/>
  <c r="G3248" i="5" s="1"/>
  <c r="F3256" i="5"/>
  <c r="G3256" i="5" s="1"/>
  <c r="F3264" i="5"/>
  <c r="G3264" i="5" s="1"/>
  <c r="F3272" i="5"/>
  <c r="G3272" i="5" s="1"/>
  <c r="F3280" i="5"/>
  <c r="G3280" i="5" s="1"/>
  <c r="F3288" i="5"/>
  <c r="G3288" i="5" s="1"/>
  <c r="F3296" i="5"/>
  <c r="G3296" i="5" s="1"/>
  <c r="F3304" i="5"/>
  <c r="G3304" i="5" s="1"/>
  <c r="F3312" i="5"/>
  <c r="G3312" i="5" s="1"/>
  <c r="F3320" i="5"/>
  <c r="G3320" i="5" s="1"/>
  <c r="F3328" i="5"/>
  <c r="G3328" i="5" s="1"/>
  <c r="F3336" i="5"/>
  <c r="G3336" i="5" s="1"/>
  <c r="F3344" i="5"/>
  <c r="G3344" i="5" s="1"/>
  <c r="F3352" i="5"/>
  <c r="G3352" i="5" s="1"/>
  <c r="F3360" i="5"/>
  <c r="G3360" i="5" s="1"/>
  <c r="F3368" i="5"/>
  <c r="G3368" i="5" s="1"/>
  <c r="F3376" i="5"/>
  <c r="G3376" i="5" s="1"/>
  <c r="F3384" i="5"/>
  <c r="G3384" i="5" s="1"/>
  <c r="F3392" i="5"/>
  <c r="G3392" i="5" s="1"/>
  <c r="F3400" i="5"/>
  <c r="G3400" i="5" s="1"/>
  <c r="F3408" i="5"/>
  <c r="G3408" i="5" s="1"/>
  <c r="F3416" i="5"/>
  <c r="G3416" i="5" s="1"/>
  <c r="F3424" i="5"/>
  <c r="G3424" i="5" s="1"/>
  <c r="F3432" i="5"/>
  <c r="G3432" i="5" s="1"/>
  <c r="F3440" i="5"/>
  <c r="G3440" i="5" s="1"/>
  <c r="F3448" i="5"/>
  <c r="G3448" i="5" s="1"/>
  <c r="F3456" i="5"/>
  <c r="G3456" i="5" s="1"/>
  <c r="F3464" i="5"/>
  <c r="G3464" i="5" s="1"/>
  <c r="F3472" i="5"/>
  <c r="G3472" i="5" s="1"/>
  <c r="F3480" i="5"/>
  <c r="G3480" i="5" s="1"/>
  <c r="F3488" i="5"/>
  <c r="G3488" i="5" s="1"/>
  <c r="F3496" i="5"/>
  <c r="G3496" i="5" s="1"/>
  <c r="F3504" i="5"/>
  <c r="G3504" i="5" s="1"/>
  <c r="F3512" i="5"/>
  <c r="G3512" i="5" s="1"/>
  <c r="F3520" i="5"/>
  <c r="G3520" i="5" s="1"/>
  <c r="F3528" i="5"/>
  <c r="G3528" i="5" s="1"/>
  <c r="F3536" i="5"/>
  <c r="G3536" i="5" s="1"/>
  <c r="F3544" i="5"/>
  <c r="G3544" i="5" s="1"/>
  <c r="F3552" i="5"/>
  <c r="G3552" i="5" s="1"/>
  <c r="F3560" i="5"/>
  <c r="G3560" i="5" s="1"/>
  <c r="F3568" i="5"/>
  <c r="G3568" i="5" s="1"/>
  <c r="F3576" i="5"/>
  <c r="G3576" i="5" s="1"/>
  <c r="F3584" i="5"/>
  <c r="G3584" i="5" s="1"/>
  <c r="F3592" i="5"/>
  <c r="G3592" i="5" s="1"/>
  <c r="F3600" i="5"/>
  <c r="G3600" i="5" s="1"/>
  <c r="F3608" i="5"/>
  <c r="G3608" i="5" s="1"/>
  <c r="F3616" i="5"/>
  <c r="G3616" i="5" s="1"/>
  <c r="F3624" i="5"/>
  <c r="G3624" i="5" s="1"/>
  <c r="F3632" i="5"/>
  <c r="G3632" i="5" s="1"/>
  <c r="F3640" i="5"/>
  <c r="G3640" i="5" s="1"/>
  <c r="F3648" i="5"/>
  <c r="G3648" i="5" s="1"/>
  <c r="F3656" i="5"/>
  <c r="G3656" i="5" s="1"/>
  <c r="F3664" i="5"/>
  <c r="G3664" i="5" s="1"/>
  <c r="F3672" i="5"/>
  <c r="G3672" i="5" s="1"/>
  <c r="F3680" i="5"/>
  <c r="G3680" i="5" s="1"/>
  <c r="F293" i="5"/>
  <c r="G293" i="5" s="1"/>
  <c r="F1142" i="5"/>
  <c r="G1142" i="5" s="1"/>
  <c r="F1629" i="5"/>
  <c r="G1629" i="5" s="1"/>
  <c r="F1756" i="5"/>
  <c r="G1756" i="5" s="1"/>
  <c r="F1820" i="5"/>
  <c r="G1820" i="5" s="1"/>
  <c r="F1846" i="5"/>
  <c r="G1846" i="5" s="1"/>
  <c r="F1875" i="5"/>
  <c r="G1875" i="5" s="1"/>
  <c r="F1897" i="5"/>
  <c r="G1897" i="5" s="1"/>
  <c r="F1917" i="5"/>
  <c r="G1917" i="5" s="1"/>
  <c r="F1939" i="5"/>
  <c r="G1939" i="5" s="1"/>
  <c r="F1961" i="5"/>
  <c r="G1961" i="5" s="1"/>
  <c r="F1981" i="5"/>
  <c r="G1981" i="5" s="1"/>
  <c r="F2003" i="5"/>
  <c r="G2003" i="5" s="1"/>
  <c r="F2025" i="5"/>
  <c r="G2025" i="5" s="1"/>
  <c r="F2045" i="5"/>
  <c r="G2045" i="5" s="1"/>
  <c r="F2067" i="5"/>
  <c r="G2067" i="5" s="1"/>
  <c r="F2089" i="5"/>
  <c r="G2089" i="5" s="1"/>
  <c r="F2109" i="5"/>
  <c r="G2109" i="5" s="1"/>
  <c r="F2131" i="5"/>
  <c r="G2131" i="5" s="1"/>
  <c r="F2153" i="5"/>
  <c r="G2153" i="5" s="1"/>
  <c r="F2173" i="5"/>
  <c r="G2173" i="5" s="1"/>
  <c r="F2195" i="5"/>
  <c r="G2195" i="5" s="1"/>
  <c r="F2217" i="5"/>
  <c r="G2217" i="5" s="1"/>
  <c r="F2237" i="5"/>
  <c r="G2237" i="5" s="1"/>
  <c r="F2259" i="5"/>
  <c r="G2259" i="5" s="1"/>
  <c r="F2281" i="5"/>
  <c r="G2281" i="5" s="1"/>
  <c r="F2301" i="5"/>
  <c r="G2301" i="5" s="1"/>
  <c r="F2323" i="5"/>
  <c r="G2323" i="5" s="1"/>
  <c r="F2345" i="5"/>
  <c r="G2345" i="5" s="1"/>
  <c r="F2365" i="5"/>
  <c r="G2365" i="5" s="1"/>
  <c r="F2387" i="5"/>
  <c r="G2387" i="5" s="1"/>
  <c r="F2409" i="5"/>
  <c r="G2409" i="5" s="1"/>
  <c r="F2429" i="5"/>
  <c r="G2429" i="5" s="1"/>
  <c r="F2447" i="5"/>
  <c r="G2447" i="5" s="1"/>
  <c r="F2459" i="5"/>
  <c r="G2459" i="5" s="1"/>
  <c r="F2473" i="5"/>
  <c r="G2473" i="5" s="1"/>
  <c r="F2485" i="5"/>
  <c r="G2485" i="5" s="1"/>
  <c r="F2498" i="5"/>
  <c r="G2498" i="5" s="1"/>
  <c r="F2511" i="5"/>
  <c r="G2511" i="5" s="1"/>
  <c r="F2523" i="5"/>
  <c r="G2523" i="5" s="1"/>
  <c r="F2537" i="5"/>
  <c r="G2537" i="5" s="1"/>
  <c r="F2549" i="5"/>
  <c r="G2549" i="5" s="1"/>
  <c r="F2562" i="5"/>
  <c r="G2562" i="5" s="1"/>
  <c r="F2575" i="5"/>
  <c r="G2575" i="5" s="1"/>
  <c r="F2587" i="5"/>
  <c r="G2587" i="5" s="1"/>
  <c r="F2601" i="5"/>
  <c r="G2601" i="5" s="1"/>
  <c r="F2613" i="5"/>
  <c r="G2613" i="5" s="1"/>
  <c r="F2625" i="5"/>
  <c r="G2625" i="5" s="1"/>
  <c r="F2635" i="5"/>
  <c r="G2635" i="5" s="1"/>
  <c r="F2646" i="5"/>
  <c r="G2646" i="5" s="1"/>
  <c r="F2657" i="5"/>
  <c r="G2657" i="5" s="1"/>
  <c r="F2667" i="5"/>
  <c r="G2667" i="5" s="1"/>
  <c r="F2678" i="5"/>
  <c r="G2678" i="5" s="1"/>
  <c r="F2689" i="5"/>
  <c r="G2689" i="5" s="1"/>
  <c r="F2699" i="5"/>
  <c r="G2699" i="5" s="1"/>
  <c r="F2710" i="5"/>
  <c r="G2710" i="5" s="1"/>
  <c r="F2721" i="5"/>
  <c r="G2721" i="5" s="1"/>
  <c r="F2731" i="5"/>
  <c r="G2731" i="5" s="1"/>
  <c r="F2742" i="5"/>
  <c r="G2742" i="5" s="1"/>
  <c r="F2753" i="5"/>
  <c r="G2753" i="5" s="1"/>
  <c r="F2763" i="5"/>
  <c r="G2763" i="5" s="1"/>
  <c r="F2774" i="5"/>
  <c r="G2774" i="5" s="1"/>
  <c r="F2785" i="5"/>
  <c r="G2785" i="5" s="1"/>
  <c r="F2795" i="5"/>
  <c r="G2795" i="5" s="1"/>
  <c r="F2806" i="5"/>
  <c r="G2806" i="5" s="1"/>
  <c r="F2817" i="5"/>
  <c r="G2817" i="5" s="1"/>
  <c r="F2827" i="5"/>
  <c r="G2827" i="5" s="1"/>
  <c r="F2838" i="5"/>
  <c r="G2838" i="5" s="1"/>
  <c r="F2849" i="5"/>
  <c r="G2849" i="5" s="1"/>
  <c r="F2859" i="5"/>
  <c r="G2859" i="5" s="1"/>
  <c r="F2870" i="5"/>
  <c r="G2870" i="5" s="1"/>
  <c r="F2881" i="5"/>
  <c r="G2881" i="5" s="1"/>
  <c r="F2891" i="5"/>
  <c r="G2891" i="5" s="1"/>
  <c r="F2902" i="5"/>
  <c r="G2902" i="5" s="1"/>
  <c r="F2913" i="5"/>
  <c r="G2913" i="5" s="1"/>
  <c r="F2923" i="5"/>
  <c r="G2923" i="5" s="1"/>
  <c r="F2934" i="5"/>
  <c r="G2934" i="5" s="1"/>
  <c r="F2944" i="5"/>
  <c r="G2944" i="5" s="1"/>
  <c r="F2953" i="5"/>
  <c r="G2953" i="5" s="1"/>
  <c r="F2961" i="5"/>
  <c r="G2961" i="5" s="1"/>
  <c r="F2969" i="5"/>
  <c r="G2969" i="5" s="1"/>
  <c r="F2977" i="5"/>
  <c r="G2977" i="5" s="1"/>
  <c r="F2985" i="5"/>
  <c r="G2985" i="5" s="1"/>
  <c r="F2993" i="5"/>
  <c r="G2993" i="5" s="1"/>
  <c r="F3001" i="5"/>
  <c r="G3001" i="5" s="1"/>
  <c r="F3009" i="5"/>
  <c r="G3009" i="5" s="1"/>
  <c r="F3017" i="5"/>
  <c r="G3017" i="5" s="1"/>
  <c r="F3025" i="5"/>
  <c r="G3025" i="5" s="1"/>
  <c r="F3033" i="5"/>
  <c r="G3033" i="5" s="1"/>
  <c r="F3041" i="5"/>
  <c r="G3041" i="5" s="1"/>
  <c r="F3049" i="5"/>
  <c r="G3049" i="5" s="1"/>
  <c r="F3057" i="5"/>
  <c r="G3057" i="5" s="1"/>
  <c r="F3065" i="5"/>
  <c r="G3065" i="5" s="1"/>
  <c r="F3073" i="5"/>
  <c r="G3073" i="5" s="1"/>
  <c r="F3081" i="5"/>
  <c r="G3081" i="5" s="1"/>
  <c r="F3089" i="5"/>
  <c r="G3089" i="5" s="1"/>
  <c r="F3097" i="5"/>
  <c r="G3097" i="5" s="1"/>
  <c r="F3105" i="5"/>
  <c r="G3105" i="5" s="1"/>
  <c r="F3113" i="5"/>
  <c r="G3113" i="5" s="1"/>
  <c r="F3121" i="5"/>
  <c r="G3121" i="5" s="1"/>
  <c r="F3129" i="5"/>
  <c r="G3129" i="5" s="1"/>
  <c r="F3137" i="5"/>
  <c r="G3137" i="5" s="1"/>
  <c r="F3145" i="5"/>
  <c r="G3145" i="5" s="1"/>
  <c r="F3153" i="5"/>
  <c r="G3153" i="5" s="1"/>
  <c r="F3161" i="5"/>
  <c r="G3161" i="5" s="1"/>
  <c r="F3169" i="5"/>
  <c r="G3169" i="5" s="1"/>
  <c r="F3177" i="5"/>
  <c r="G3177" i="5" s="1"/>
  <c r="F3185" i="5"/>
  <c r="G3185" i="5" s="1"/>
  <c r="F3193" i="5"/>
  <c r="G3193" i="5" s="1"/>
  <c r="F3201" i="5"/>
  <c r="G3201" i="5" s="1"/>
  <c r="F3209" i="5"/>
  <c r="G3209" i="5" s="1"/>
  <c r="F3217" i="5"/>
  <c r="G3217" i="5" s="1"/>
  <c r="F3225" i="5"/>
  <c r="G3225" i="5" s="1"/>
  <c r="F3233" i="5"/>
  <c r="G3233" i="5" s="1"/>
  <c r="F3241" i="5"/>
  <c r="G3241" i="5" s="1"/>
  <c r="F3249" i="5"/>
  <c r="G3249" i="5" s="1"/>
  <c r="F3257" i="5"/>
  <c r="G3257" i="5" s="1"/>
  <c r="F3265" i="5"/>
  <c r="G3265" i="5" s="1"/>
  <c r="F3273" i="5"/>
  <c r="G3273" i="5" s="1"/>
  <c r="F3281" i="5"/>
  <c r="G3281" i="5" s="1"/>
  <c r="F3289" i="5"/>
  <c r="G3289" i="5" s="1"/>
  <c r="F3297" i="5"/>
  <c r="G3297" i="5" s="1"/>
  <c r="F3305" i="5"/>
  <c r="G3305" i="5" s="1"/>
  <c r="F3313" i="5"/>
  <c r="G3313" i="5" s="1"/>
  <c r="F3321" i="5"/>
  <c r="G3321" i="5" s="1"/>
  <c r="F3329" i="5"/>
  <c r="G3329" i="5" s="1"/>
  <c r="F3337" i="5"/>
  <c r="G3337" i="5" s="1"/>
  <c r="F3345" i="5"/>
  <c r="G3345" i="5" s="1"/>
  <c r="F3353" i="5"/>
  <c r="G3353" i="5" s="1"/>
  <c r="F3361" i="5"/>
  <c r="G3361" i="5" s="1"/>
  <c r="F3369" i="5"/>
  <c r="G3369" i="5" s="1"/>
  <c r="F3377" i="5"/>
  <c r="G3377" i="5" s="1"/>
  <c r="F3385" i="5"/>
  <c r="G3385" i="5" s="1"/>
  <c r="F3393" i="5"/>
  <c r="G3393" i="5" s="1"/>
  <c r="F3401" i="5"/>
  <c r="G3401" i="5" s="1"/>
  <c r="F3409" i="5"/>
  <c r="G3409" i="5" s="1"/>
  <c r="F3417" i="5"/>
  <c r="G3417" i="5" s="1"/>
  <c r="F3425" i="5"/>
  <c r="G3425" i="5" s="1"/>
  <c r="F3433" i="5"/>
  <c r="G3433" i="5" s="1"/>
  <c r="F3441" i="5"/>
  <c r="G3441" i="5" s="1"/>
  <c r="F3449" i="5"/>
  <c r="G3449" i="5" s="1"/>
  <c r="F3457" i="5"/>
  <c r="G3457" i="5" s="1"/>
  <c r="F3465" i="5"/>
  <c r="G3465" i="5" s="1"/>
  <c r="F3473" i="5"/>
  <c r="G3473" i="5" s="1"/>
  <c r="F3481" i="5"/>
  <c r="G3481" i="5" s="1"/>
  <c r="F3489" i="5"/>
  <c r="G3489" i="5" s="1"/>
  <c r="F3497" i="5"/>
  <c r="G3497" i="5" s="1"/>
  <c r="F3505" i="5"/>
  <c r="G3505" i="5" s="1"/>
  <c r="F3513" i="5"/>
  <c r="G3513" i="5" s="1"/>
  <c r="F3521" i="5"/>
  <c r="G3521" i="5" s="1"/>
  <c r="F3529" i="5"/>
  <c r="G3529" i="5" s="1"/>
  <c r="F3537" i="5"/>
  <c r="G3537" i="5" s="1"/>
  <c r="F3545" i="5"/>
  <c r="G3545" i="5" s="1"/>
  <c r="F3553" i="5"/>
  <c r="G3553" i="5" s="1"/>
  <c r="F3561" i="5"/>
  <c r="G3561" i="5" s="1"/>
  <c r="F3569" i="5"/>
  <c r="G3569" i="5" s="1"/>
  <c r="F3577" i="5"/>
  <c r="G3577" i="5" s="1"/>
  <c r="F3585" i="5"/>
  <c r="G3585" i="5" s="1"/>
  <c r="F3593" i="5"/>
  <c r="G3593" i="5" s="1"/>
  <c r="F3601" i="5"/>
  <c r="G3601" i="5" s="1"/>
  <c r="F3609" i="5"/>
  <c r="G3609" i="5" s="1"/>
  <c r="F3617" i="5"/>
  <c r="G3617" i="5" s="1"/>
  <c r="F3625" i="5"/>
  <c r="G3625" i="5" s="1"/>
  <c r="F3633" i="5"/>
  <c r="G3633" i="5" s="1"/>
  <c r="F3641" i="5"/>
  <c r="G3641" i="5" s="1"/>
  <c r="F3649" i="5"/>
  <c r="G3649" i="5" s="1"/>
  <c r="F3657" i="5"/>
  <c r="G3657" i="5" s="1"/>
  <c r="F3665" i="5"/>
  <c r="G3665" i="5" s="1"/>
  <c r="F3673" i="5"/>
  <c r="G3673" i="5" s="1"/>
  <c r="F3681" i="5"/>
  <c r="G3681" i="5" s="1"/>
  <c r="F3689" i="5"/>
  <c r="G3689" i="5" s="1"/>
  <c r="F3697" i="5"/>
  <c r="G3697" i="5" s="1"/>
  <c r="F3705" i="5"/>
  <c r="G3705" i="5" s="1"/>
  <c r="F3713" i="5"/>
  <c r="G3713" i="5" s="1"/>
  <c r="F3721" i="5"/>
  <c r="G3721" i="5" s="1"/>
  <c r="F3729" i="5"/>
  <c r="G3729" i="5" s="1"/>
  <c r="F463" i="5"/>
  <c r="G463" i="5" s="1"/>
  <c r="F1206" i="5"/>
  <c r="G1206" i="5" s="1"/>
  <c r="F1656" i="5"/>
  <c r="G1656" i="5" s="1"/>
  <c r="F1766" i="5"/>
  <c r="G1766" i="5" s="1"/>
  <c r="F1822" i="5"/>
  <c r="G1822" i="5" s="1"/>
  <c r="F1852" i="5"/>
  <c r="G1852" i="5" s="1"/>
  <c r="F1877" i="5"/>
  <c r="G1877" i="5" s="1"/>
  <c r="F1899" i="5"/>
  <c r="G1899" i="5" s="1"/>
  <c r="F1921" i="5"/>
  <c r="G1921" i="5" s="1"/>
  <c r="F1941" i="5"/>
  <c r="G1941" i="5" s="1"/>
  <c r="F1963" i="5"/>
  <c r="G1963" i="5" s="1"/>
  <c r="F1985" i="5"/>
  <c r="G1985" i="5" s="1"/>
  <c r="F2005" i="5"/>
  <c r="G2005" i="5" s="1"/>
  <c r="F2027" i="5"/>
  <c r="G2027" i="5" s="1"/>
  <c r="F2049" i="5"/>
  <c r="G2049" i="5" s="1"/>
  <c r="F2069" i="5"/>
  <c r="G2069" i="5" s="1"/>
  <c r="F2091" i="5"/>
  <c r="G2091" i="5" s="1"/>
  <c r="F2113" i="5"/>
  <c r="G2113" i="5" s="1"/>
  <c r="F2133" i="5"/>
  <c r="G2133" i="5" s="1"/>
  <c r="F2155" i="5"/>
  <c r="G2155" i="5" s="1"/>
  <c r="F2177" i="5"/>
  <c r="G2177" i="5" s="1"/>
  <c r="F2197" i="5"/>
  <c r="G2197" i="5" s="1"/>
  <c r="F2219" i="5"/>
  <c r="G2219" i="5" s="1"/>
  <c r="F2241" i="5"/>
  <c r="G2241" i="5" s="1"/>
  <c r="F2261" i="5"/>
  <c r="G2261" i="5" s="1"/>
  <c r="F2283" i="5"/>
  <c r="G2283" i="5" s="1"/>
  <c r="F2305" i="5"/>
  <c r="G2305" i="5" s="1"/>
  <c r="F2325" i="5"/>
  <c r="G2325" i="5" s="1"/>
  <c r="F2347" i="5"/>
  <c r="G2347" i="5" s="1"/>
  <c r="F2369" i="5"/>
  <c r="G2369" i="5" s="1"/>
  <c r="F2389" i="5"/>
  <c r="G2389" i="5" s="1"/>
  <c r="F2411" i="5"/>
  <c r="G2411" i="5" s="1"/>
  <c r="F2433" i="5"/>
  <c r="G2433" i="5" s="1"/>
  <c r="F2449" i="5"/>
  <c r="G2449" i="5" s="1"/>
  <c r="F2461" i="5"/>
  <c r="G2461" i="5" s="1"/>
  <c r="F2474" i="5"/>
  <c r="G2474" i="5" s="1"/>
  <c r="F2487" i="5"/>
  <c r="G2487" i="5" s="1"/>
  <c r="F2499" i="5"/>
  <c r="G2499" i="5" s="1"/>
  <c r="F2513" i="5"/>
  <c r="G2513" i="5" s="1"/>
  <c r="F2525" i="5"/>
  <c r="G2525" i="5" s="1"/>
  <c r="F2538" i="5"/>
  <c r="G2538" i="5" s="1"/>
  <c r="F2551" i="5"/>
  <c r="G2551" i="5" s="1"/>
  <c r="F2563" i="5"/>
  <c r="G2563" i="5" s="1"/>
  <c r="F2577" i="5"/>
  <c r="G2577" i="5" s="1"/>
  <c r="F2589" i="5"/>
  <c r="G2589" i="5" s="1"/>
  <c r="F2602" i="5"/>
  <c r="G2602" i="5" s="1"/>
  <c r="F2615" i="5"/>
  <c r="G2615" i="5" s="1"/>
  <c r="F2626" i="5"/>
  <c r="G2626" i="5" s="1"/>
  <c r="F2637" i="5"/>
  <c r="G2637" i="5" s="1"/>
  <c r="F2647" i="5"/>
  <c r="G2647" i="5" s="1"/>
  <c r="F2658" i="5"/>
  <c r="G2658" i="5" s="1"/>
  <c r="F2669" i="5"/>
  <c r="G2669" i="5" s="1"/>
  <c r="F2679" i="5"/>
  <c r="G2679" i="5" s="1"/>
  <c r="F2690" i="5"/>
  <c r="G2690" i="5" s="1"/>
  <c r="F2701" i="5"/>
  <c r="G2701" i="5" s="1"/>
  <c r="F2711" i="5"/>
  <c r="G2711" i="5" s="1"/>
  <c r="F2722" i="5"/>
  <c r="G2722" i="5" s="1"/>
  <c r="F2733" i="5"/>
  <c r="G2733" i="5" s="1"/>
  <c r="F2743" i="5"/>
  <c r="G2743" i="5" s="1"/>
  <c r="F2754" i="5"/>
  <c r="G2754" i="5" s="1"/>
  <c r="F2765" i="5"/>
  <c r="G2765" i="5" s="1"/>
  <c r="F2775" i="5"/>
  <c r="G2775" i="5" s="1"/>
  <c r="F2786" i="5"/>
  <c r="G2786" i="5" s="1"/>
  <c r="F2797" i="5"/>
  <c r="G2797" i="5" s="1"/>
  <c r="F2807" i="5"/>
  <c r="G2807" i="5" s="1"/>
  <c r="F2818" i="5"/>
  <c r="G2818" i="5" s="1"/>
  <c r="F2829" i="5"/>
  <c r="G2829" i="5" s="1"/>
  <c r="F2839" i="5"/>
  <c r="G2839" i="5" s="1"/>
  <c r="F2850" i="5"/>
  <c r="G2850" i="5" s="1"/>
  <c r="F2861" i="5"/>
  <c r="G2861" i="5" s="1"/>
  <c r="F2871" i="5"/>
  <c r="G2871" i="5" s="1"/>
  <c r="F2882" i="5"/>
  <c r="G2882" i="5" s="1"/>
  <c r="F2893" i="5"/>
  <c r="G2893" i="5" s="1"/>
  <c r="F2903" i="5"/>
  <c r="G2903" i="5" s="1"/>
  <c r="F2914" i="5"/>
  <c r="G2914" i="5" s="1"/>
  <c r="F2925" i="5"/>
  <c r="G2925" i="5" s="1"/>
  <c r="F2935" i="5"/>
  <c r="G2935" i="5" s="1"/>
  <c r="F2945" i="5"/>
  <c r="G2945" i="5" s="1"/>
  <c r="F2954" i="5"/>
  <c r="G2954" i="5" s="1"/>
  <c r="F2962" i="5"/>
  <c r="G2962" i="5" s="1"/>
  <c r="F2970" i="5"/>
  <c r="G2970" i="5" s="1"/>
  <c r="F2978" i="5"/>
  <c r="G2978" i="5" s="1"/>
  <c r="F2986" i="5"/>
  <c r="G2986" i="5" s="1"/>
  <c r="F2994" i="5"/>
  <c r="G2994" i="5" s="1"/>
  <c r="F3002" i="5"/>
  <c r="G3002" i="5" s="1"/>
  <c r="F3010" i="5"/>
  <c r="G3010" i="5" s="1"/>
  <c r="F3018" i="5"/>
  <c r="G3018" i="5" s="1"/>
  <c r="F3026" i="5"/>
  <c r="G3026" i="5" s="1"/>
  <c r="F3034" i="5"/>
  <c r="G3034" i="5" s="1"/>
  <c r="F3042" i="5"/>
  <c r="G3042" i="5" s="1"/>
  <c r="F3050" i="5"/>
  <c r="G3050" i="5" s="1"/>
  <c r="F3058" i="5"/>
  <c r="G3058" i="5" s="1"/>
  <c r="F3066" i="5"/>
  <c r="G3066" i="5" s="1"/>
  <c r="F3074" i="5"/>
  <c r="G3074" i="5" s="1"/>
  <c r="F3082" i="5"/>
  <c r="G3082" i="5" s="1"/>
  <c r="F3090" i="5"/>
  <c r="G3090" i="5" s="1"/>
  <c r="F3098" i="5"/>
  <c r="G3098" i="5" s="1"/>
  <c r="F3106" i="5"/>
  <c r="G3106" i="5" s="1"/>
  <c r="F3114" i="5"/>
  <c r="G3114" i="5" s="1"/>
  <c r="F3122" i="5"/>
  <c r="G3122" i="5" s="1"/>
  <c r="F3130" i="5"/>
  <c r="G3130" i="5" s="1"/>
  <c r="F3138" i="5"/>
  <c r="G3138" i="5" s="1"/>
  <c r="F3146" i="5"/>
  <c r="G3146" i="5" s="1"/>
  <c r="F3154" i="5"/>
  <c r="G3154" i="5" s="1"/>
  <c r="F3162" i="5"/>
  <c r="G3162" i="5" s="1"/>
  <c r="F3170" i="5"/>
  <c r="G3170" i="5" s="1"/>
  <c r="F3178" i="5"/>
  <c r="G3178" i="5" s="1"/>
  <c r="F3186" i="5"/>
  <c r="G3186" i="5" s="1"/>
  <c r="F3194" i="5"/>
  <c r="G3194" i="5" s="1"/>
  <c r="F3202" i="5"/>
  <c r="G3202" i="5" s="1"/>
  <c r="F3210" i="5"/>
  <c r="G3210" i="5" s="1"/>
  <c r="F3218" i="5"/>
  <c r="G3218" i="5" s="1"/>
  <c r="F3226" i="5"/>
  <c r="G3226" i="5" s="1"/>
  <c r="F3234" i="5"/>
  <c r="G3234" i="5" s="1"/>
  <c r="F3242" i="5"/>
  <c r="G3242" i="5" s="1"/>
  <c r="F3250" i="5"/>
  <c r="G3250" i="5" s="1"/>
  <c r="F3258" i="5"/>
  <c r="G3258" i="5" s="1"/>
  <c r="F3266" i="5"/>
  <c r="G3266" i="5" s="1"/>
  <c r="F3274" i="5"/>
  <c r="G3274" i="5" s="1"/>
  <c r="F3282" i="5"/>
  <c r="G3282" i="5" s="1"/>
  <c r="F3290" i="5"/>
  <c r="G3290" i="5" s="1"/>
  <c r="F3298" i="5"/>
  <c r="G3298" i="5" s="1"/>
  <c r="F3306" i="5"/>
  <c r="G3306" i="5" s="1"/>
  <c r="F3314" i="5"/>
  <c r="G3314" i="5" s="1"/>
  <c r="F3322" i="5"/>
  <c r="G3322" i="5" s="1"/>
  <c r="F3330" i="5"/>
  <c r="G3330" i="5" s="1"/>
  <c r="F3338" i="5"/>
  <c r="G3338" i="5" s="1"/>
  <c r="F3346" i="5"/>
  <c r="G3346" i="5" s="1"/>
  <c r="F3354" i="5"/>
  <c r="G3354" i="5" s="1"/>
  <c r="F3362" i="5"/>
  <c r="G3362" i="5" s="1"/>
  <c r="F3370" i="5"/>
  <c r="G3370" i="5" s="1"/>
  <c r="F3378" i="5"/>
  <c r="G3378" i="5" s="1"/>
  <c r="F3386" i="5"/>
  <c r="G3386" i="5" s="1"/>
  <c r="F3394" i="5"/>
  <c r="G3394" i="5" s="1"/>
  <c r="F3402" i="5"/>
  <c r="G3402" i="5" s="1"/>
  <c r="F3410" i="5"/>
  <c r="G3410" i="5" s="1"/>
  <c r="F3418" i="5"/>
  <c r="G3418" i="5" s="1"/>
  <c r="F3426" i="5"/>
  <c r="G3426" i="5" s="1"/>
  <c r="F3434" i="5"/>
  <c r="G3434" i="5" s="1"/>
  <c r="F3442" i="5"/>
  <c r="G3442" i="5" s="1"/>
  <c r="F3450" i="5"/>
  <c r="G3450" i="5" s="1"/>
  <c r="F3458" i="5"/>
  <c r="G3458" i="5" s="1"/>
  <c r="F3466" i="5"/>
  <c r="G3466" i="5" s="1"/>
  <c r="F3474" i="5"/>
  <c r="G3474" i="5" s="1"/>
  <c r="F3482" i="5"/>
  <c r="G3482" i="5" s="1"/>
  <c r="F3490" i="5"/>
  <c r="G3490" i="5" s="1"/>
  <c r="F3498" i="5"/>
  <c r="G3498" i="5" s="1"/>
  <c r="F3506" i="5"/>
  <c r="G3506" i="5" s="1"/>
  <c r="F3514" i="5"/>
  <c r="G3514" i="5" s="1"/>
  <c r="F3522" i="5"/>
  <c r="G3522" i="5" s="1"/>
  <c r="F3530" i="5"/>
  <c r="G3530" i="5" s="1"/>
  <c r="F3538" i="5"/>
  <c r="G3538" i="5" s="1"/>
  <c r="F3546" i="5"/>
  <c r="G3546" i="5" s="1"/>
  <c r="F3554" i="5"/>
  <c r="G3554" i="5" s="1"/>
  <c r="F3562" i="5"/>
  <c r="G3562" i="5" s="1"/>
  <c r="F3570" i="5"/>
  <c r="G3570" i="5" s="1"/>
  <c r="F3578" i="5"/>
  <c r="G3578" i="5" s="1"/>
  <c r="F3586" i="5"/>
  <c r="G3586" i="5" s="1"/>
  <c r="F3594" i="5"/>
  <c r="G3594" i="5" s="1"/>
  <c r="F3602" i="5"/>
  <c r="G3602" i="5" s="1"/>
  <c r="F3610" i="5"/>
  <c r="G3610" i="5" s="1"/>
  <c r="F3618" i="5"/>
  <c r="G3618" i="5" s="1"/>
  <c r="F3626" i="5"/>
  <c r="G3626" i="5" s="1"/>
  <c r="F3634" i="5"/>
  <c r="G3634" i="5" s="1"/>
  <c r="F3642" i="5"/>
  <c r="G3642" i="5" s="1"/>
  <c r="F3650" i="5"/>
  <c r="G3650" i="5" s="1"/>
  <c r="F3658" i="5"/>
  <c r="G3658" i="5" s="1"/>
  <c r="F3666" i="5"/>
  <c r="G3666" i="5" s="1"/>
  <c r="F3674" i="5"/>
  <c r="G3674" i="5" s="1"/>
  <c r="F636" i="5"/>
  <c r="G636" i="5" s="1"/>
  <c r="F1270" i="5"/>
  <c r="G1270" i="5" s="1"/>
  <c r="F1678" i="5"/>
  <c r="G1678" i="5" s="1"/>
  <c r="F1777" i="5"/>
  <c r="G1777" i="5" s="1"/>
  <c r="F1825" i="5"/>
  <c r="G1825" i="5" s="1"/>
  <c r="F1854" i="5"/>
  <c r="G1854" i="5" s="1"/>
  <c r="F1881" i="5"/>
  <c r="G1881" i="5" s="1"/>
  <c r="F1901" i="5"/>
  <c r="G1901" i="5" s="1"/>
  <c r="F1923" i="5"/>
  <c r="G1923" i="5" s="1"/>
  <c r="F1945" i="5"/>
  <c r="G1945" i="5" s="1"/>
  <c r="F1965" i="5"/>
  <c r="G1965" i="5" s="1"/>
  <c r="F1987" i="5"/>
  <c r="G1987" i="5" s="1"/>
  <c r="F2009" i="5"/>
  <c r="G2009" i="5" s="1"/>
  <c r="F2029" i="5"/>
  <c r="G2029" i="5" s="1"/>
  <c r="F2051" i="5"/>
  <c r="G2051" i="5" s="1"/>
  <c r="F2073" i="5"/>
  <c r="G2073" i="5" s="1"/>
  <c r="F2093" i="5"/>
  <c r="G2093" i="5" s="1"/>
  <c r="F2115" i="5"/>
  <c r="G2115" i="5" s="1"/>
  <c r="F2137" i="5"/>
  <c r="G2137" i="5" s="1"/>
  <c r="F2157" i="5"/>
  <c r="G2157" i="5" s="1"/>
  <c r="F2179" i="5"/>
  <c r="G2179" i="5" s="1"/>
  <c r="F2201" i="5"/>
  <c r="G2201" i="5" s="1"/>
  <c r="F2221" i="5"/>
  <c r="G2221" i="5" s="1"/>
  <c r="F2243" i="5"/>
  <c r="G2243" i="5" s="1"/>
  <c r="F2265" i="5"/>
  <c r="G2265" i="5" s="1"/>
  <c r="F2285" i="5"/>
  <c r="G2285" i="5" s="1"/>
  <c r="F2307" i="5"/>
  <c r="G2307" i="5" s="1"/>
  <c r="F2329" i="5"/>
  <c r="G2329" i="5" s="1"/>
  <c r="F2349" i="5"/>
  <c r="G2349" i="5" s="1"/>
  <c r="F2371" i="5"/>
  <c r="G2371" i="5" s="1"/>
  <c r="F2393" i="5"/>
  <c r="G2393" i="5" s="1"/>
  <c r="F2413" i="5"/>
  <c r="G2413" i="5" s="1"/>
  <c r="F2435" i="5"/>
  <c r="G2435" i="5" s="1"/>
  <c r="F2450" i="5"/>
  <c r="G2450" i="5" s="1"/>
  <c r="F2463" i="5"/>
  <c r="G2463" i="5" s="1"/>
  <c r="F2475" i="5"/>
  <c r="G2475" i="5" s="1"/>
  <c r="F2489" i="5"/>
  <c r="G2489" i="5" s="1"/>
  <c r="F2501" i="5"/>
  <c r="G2501" i="5" s="1"/>
  <c r="F2514" i="5"/>
  <c r="G2514" i="5" s="1"/>
  <c r="F2527" i="5"/>
  <c r="G2527" i="5" s="1"/>
  <c r="F2539" i="5"/>
  <c r="G2539" i="5" s="1"/>
  <c r="F2553" i="5"/>
  <c r="G2553" i="5" s="1"/>
  <c r="F2565" i="5"/>
  <c r="G2565" i="5" s="1"/>
  <c r="F2578" i="5"/>
  <c r="G2578" i="5" s="1"/>
  <c r="F2591" i="5"/>
  <c r="G2591" i="5" s="1"/>
  <c r="F2603" i="5"/>
  <c r="G2603" i="5" s="1"/>
  <c r="F2617" i="5"/>
  <c r="G2617" i="5" s="1"/>
  <c r="F2627" i="5"/>
  <c r="G2627" i="5" s="1"/>
  <c r="F2638" i="5"/>
  <c r="G2638" i="5" s="1"/>
  <c r="F2649" i="5"/>
  <c r="G2649" i="5" s="1"/>
  <c r="F2659" i="5"/>
  <c r="G2659" i="5" s="1"/>
  <c r="F2670" i="5"/>
  <c r="G2670" i="5" s="1"/>
  <c r="F2681" i="5"/>
  <c r="G2681" i="5" s="1"/>
  <c r="F2691" i="5"/>
  <c r="G2691" i="5" s="1"/>
  <c r="F2702" i="5"/>
  <c r="G2702" i="5" s="1"/>
  <c r="F2713" i="5"/>
  <c r="G2713" i="5" s="1"/>
  <c r="F2723" i="5"/>
  <c r="G2723" i="5" s="1"/>
  <c r="F2734" i="5"/>
  <c r="G2734" i="5" s="1"/>
  <c r="F2745" i="5"/>
  <c r="G2745" i="5" s="1"/>
  <c r="F2755" i="5"/>
  <c r="G2755" i="5" s="1"/>
  <c r="F2766" i="5"/>
  <c r="G2766" i="5" s="1"/>
  <c r="F2777" i="5"/>
  <c r="G2777" i="5" s="1"/>
  <c r="F2787" i="5"/>
  <c r="G2787" i="5" s="1"/>
  <c r="F2798" i="5"/>
  <c r="G2798" i="5" s="1"/>
  <c r="F2809" i="5"/>
  <c r="G2809" i="5" s="1"/>
  <c r="F2819" i="5"/>
  <c r="G2819" i="5" s="1"/>
  <c r="F2830" i="5"/>
  <c r="G2830" i="5" s="1"/>
  <c r="F2841" i="5"/>
  <c r="G2841" i="5" s="1"/>
  <c r="F2851" i="5"/>
  <c r="G2851" i="5" s="1"/>
  <c r="F2862" i="5"/>
  <c r="G2862" i="5" s="1"/>
  <c r="F2873" i="5"/>
  <c r="G2873" i="5" s="1"/>
  <c r="F2883" i="5"/>
  <c r="G2883" i="5" s="1"/>
  <c r="F2894" i="5"/>
  <c r="G2894" i="5" s="1"/>
  <c r="F2905" i="5"/>
  <c r="G2905" i="5" s="1"/>
  <c r="F2915" i="5"/>
  <c r="G2915" i="5" s="1"/>
  <c r="F2926" i="5"/>
  <c r="G2926" i="5" s="1"/>
  <c r="F2937" i="5"/>
  <c r="G2937" i="5" s="1"/>
  <c r="F2946" i="5"/>
  <c r="G2946" i="5" s="1"/>
  <c r="F2955" i="5"/>
  <c r="G2955" i="5" s="1"/>
  <c r="F2963" i="5"/>
  <c r="G2963" i="5" s="1"/>
  <c r="F2971" i="5"/>
  <c r="G2971" i="5" s="1"/>
  <c r="F2979" i="5"/>
  <c r="G2979" i="5" s="1"/>
  <c r="F2987" i="5"/>
  <c r="G2987" i="5" s="1"/>
  <c r="F2995" i="5"/>
  <c r="G2995" i="5" s="1"/>
  <c r="F3003" i="5"/>
  <c r="G3003" i="5" s="1"/>
  <c r="F3011" i="5"/>
  <c r="G3011" i="5" s="1"/>
  <c r="F3019" i="5"/>
  <c r="G3019" i="5" s="1"/>
  <c r="F3027" i="5"/>
  <c r="G3027" i="5" s="1"/>
  <c r="F3035" i="5"/>
  <c r="G3035" i="5" s="1"/>
  <c r="F3043" i="5"/>
  <c r="G3043" i="5" s="1"/>
  <c r="F3051" i="5"/>
  <c r="G3051" i="5" s="1"/>
  <c r="F3059" i="5"/>
  <c r="G3059" i="5" s="1"/>
  <c r="F3067" i="5"/>
  <c r="G3067" i="5" s="1"/>
  <c r="F3075" i="5"/>
  <c r="G3075" i="5" s="1"/>
  <c r="F3083" i="5"/>
  <c r="G3083" i="5" s="1"/>
  <c r="F3091" i="5"/>
  <c r="G3091" i="5" s="1"/>
  <c r="F3099" i="5"/>
  <c r="G3099" i="5" s="1"/>
  <c r="F3107" i="5"/>
  <c r="G3107" i="5" s="1"/>
  <c r="F3115" i="5"/>
  <c r="G3115" i="5" s="1"/>
  <c r="F3123" i="5"/>
  <c r="G3123" i="5" s="1"/>
  <c r="F3131" i="5"/>
  <c r="G3131" i="5" s="1"/>
  <c r="F3139" i="5"/>
  <c r="G3139" i="5" s="1"/>
  <c r="F3147" i="5"/>
  <c r="G3147" i="5" s="1"/>
  <c r="F3155" i="5"/>
  <c r="G3155" i="5" s="1"/>
  <c r="F3163" i="5"/>
  <c r="G3163" i="5" s="1"/>
  <c r="F3171" i="5"/>
  <c r="G3171" i="5" s="1"/>
  <c r="F3179" i="5"/>
  <c r="G3179" i="5" s="1"/>
  <c r="F3187" i="5"/>
  <c r="G3187" i="5" s="1"/>
  <c r="F3195" i="5"/>
  <c r="G3195" i="5" s="1"/>
  <c r="F3203" i="5"/>
  <c r="G3203" i="5" s="1"/>
  <c r="F3211" i="5"/>
  <c r="G3211" i="5" s="1"/>
  <c r="F3219" i="5"/>
  <c r="G3219" i="5" s="1"/>
  <c r="F3227" i="5"/>
  <c r="G3227" i="5" s="1"/>
  <c r="F3235" i="5"/>
  <c r="G3235" i="5" s="1"/>
  <c r="F3243" i="5"/>
  <c r="G3243" i="5" s="1"/>
  <c r="F3251" i="5"/>
  <c r="G3251" i="5" s="1"/>
  <c r="F3259" i="5"/>
  <c r="G3259" i="5" s="1"/>
  <c r="F3267" i="5"/>
  <c r="G3267" i="5" s="1"/>
  <c r="F3275" i="5"/>
  <c r="G3275" i="5" s="1"/>
  <c r="F3283" i="5"/>
  <c r="G3283" i="5" s="1"/>
  <c r="F3291" i="5"/>
  <c r="G3291" i="5" s="1"/>
  <c r="F3299" i="5"/>
  <c r="G3299" i="5" s="1"/>
  <c r="F3307" i="5"/>
  <c r="G3307" i="5" s="1"/>
  <c r="F3315" i="5"/>
  <c r="G3315" i="5" s="1"/>
  <c r="F3323" i="5"/>
  <c r="G3323" i="5" s="1"/>
  <c r="F765" i="5"/>
  <c r="G765" i="5" s="1"/>
  <c r="F1334" i="5"/>
  <c r="G1334" i="5" s="1"/>
  <c r="F1701" i="5"/>
  <c r="G1701" i="5" s="1"/>
  <c r="F1788" i="5"/>
  <c r="G1788" i="5" s="1"/>
  <c r="F1830" i="5"/>
  <c r="G1830" i="5" s="1"/>
  <c r="F1857" i="5"/>
  <c r="G1857" i="5" s="1"/>
  <c r="F1883" i="5"/>
  <c r="G1883" i="5" s="1"/>
  <c r="F1905" i="5"/>
  <c r="G1905" i="5" s="1"/>
  <c r="F1925" i="5"/>
  <c r="G1925" i="5" s="1"/>
  <c r="F1947" i="5"/>
  <c r="G1947" i="5" s="1"/>
  <c r="F1969" i="5"/>
  <c r="G1969" i="5" s="1"/>
  <c r="F1989" i="5"/>
  <c r="G1989" i="5" s="1"/>
  <c r="F2011" i="5"/>
  <c r="G2011" i="5" s="1"/>
  <c r="F2033" i="5"/>
  <c r="G2033" i="5" s="1"/>
  <c r="F2053" i="5"/>
  <c r="G2053" i="5" s="1"/>
  <c r="F2075" i="5"/>
  <c r="G2075" i="5" s="1"/>
  <c r="F2097" i="5"/>
  <c r="G2097" i="5" s="1"/>
  <c r="F2117" i="5"/>
  <c r="G2117" i="5" s="1"/>
  <c r="F2139" i="5"/>
  <c r="G2139" i="5" s="1"/>
  <c r="F2161" i="5"/>
  <c r="G2161" i="5" s="1"/>
  <c r="F2181" i="5"/>
  <c r="G2181" i="5" s="1"/>
  <c r="F2203" i="5"/>
  <c r="G2203" i="5" s="1"/>
  <c r="F2225" i="5"/>
  <c r="G2225" i="5" s="1"/>
  <c r="F2245" i="5"/>
  <c r="G2245" i="5" s="1"/>
  <c r="F2267" i="5"/>
  <c r="G2267" i="5" s="1"/>
  <c r="F2289" i="5"/>
  <c r="G2289" i="5" s="1"/>
  <c r="F2309" i="5"/>
  <c r="G2309" i="5" s="1"/>
  <c r="F2331" i="5"/>
  <c r="G2331" i="5" s="1"/>
  <c r="F2353" i="5"/>
  <c r="G2353" i="5" s="1"/>
  <c r="F2373" i="5"/>
  <c r="G2373" i="5" s="1"/>
  <c r="F2395" i="5"/>
  <c r="G2395" i="5" s="1"/>
  <c r="F2417" i="5"/>
  <c r="G2417" i="5" s="1"/>
  <c r="F2437" i="5"/>
  <c r="G2437" i="5" s="1"/>
  <c r="F2451" i="5"/>
  <c r="G2451" i="5" s="1"/>
  <c r="F2465" i="5"/>
  <c r="G2465" i="5" s="1"/>
  <c r="F2477" i="5"/>
  <c r="G2477" i="5" s="1"/>
  <c r="F2490" i="5"/>
  <c r="G2490" i="5" s="1"/>
  <c r="F2503" i="5"/>
  <c r="G2503" i="5" s="1"/>
  <c r="F2515" i="5"/>
  <c r="G2515" i="5" s="1"/>
  <c r="F2529" i="5"/>
  <c r="G2529" i="5" s="1"/>
  <c r="F2541" i="5"/>
  <c r="G2541" i="5" s="1"/>
  <c r="F2554" i="5"/>
  <c r="G2554" i="5" s="1"/>
  <c r="F2567" i="5"/>
  <c r="G2567" i="5" s="1"/>
  <c r="F2579" i="5"/>
  <c r="G2579" i="5" s="1"/>
  <c r="F2593" i="5"/>
  <c r="G2593" i="5" s="1"/>
  <c r="F2605" i="5"/>
  <c r="G2605" i="5" s="1"/>
  <c r="F2618" i="5"/>
  <c r="G2618" i="5" s="1"/>
  <c r="F2629" i="5"/>
  <c r="G2629" i="5" s="1"/>
  <c r="F2639" i="5"/>
  <c r="G2639" i="5" s="1"/>
  <c r="F2650" i="5"/>
  <c r="G2650" i="5" s="1"/>
  <c r="F2661" i="5"/>
  <c r="G2661" i="5" s="1"/>
  <c r="F2671" i="5"/>
  <c r="G2671" i="5" s="1"/>
  <c r="F2682" i="5"/>
  <c r="G2682" i="5" s="1"/>
  <c r="F2693" i="5"/>
  <c r="G2693" i="5" s="1"/>
  <c r="F2703" i="5"/>
  <c r="G2703" i="5" s="1"/>
  <c r="F2714" i="5"/>
  <c r="G2714" i="5" s="1"/>
  <c r="F2725" i="5"/>
  <c r="G2725" i="5" s="1"/>
  <c r="F2735" i="5"/>
  <c r="G2735" i="5" s="1"/>
  <c r="F2746" i="5"/>
  <c r="G2746" i="5" s="1"/>
  <c r="F2757" i="5"/>
  <c r="G2757" i="5" s="1"/>
  <c r="F2767" i="5"/>
  <c r="G2767" i="5" s="1"/>
  <c r="F2778" i="5"/>
  <c r="G2778" i="5" s="1"/>
  <c r="F2789" i="5"/>
  <c r="G2789" i="5" s="1"/>
  <c r="F2799" i="5"/>
  <c r="G2799" i="5" s="1"/>
  <c r="F2810" i="5"/>
  <c r="G2810" i="5" s="1"/>
  <c r="F2821" i="5"/>
  <c r="G2821" i="5" s="1"/>
  <c r="F2831" i="5"/>
  <c r="G2831" i="5" s="1"/>
  <c r="F2842" i="5"/>
  <c r="G2842" i="5" s="1"/>
  <c r="F2853" i="5"/>
  <c r="G2853" i="5" s="1"/>
  <c r="F2863" i="5"/>
  <c r="G2863" i="5" s="1"/>
  <c r="F2874" i="5"/>
  <c r="G2874" i="5" s="1"/>
  <c r="F2885" i="5"/>
  <c r="G2885" i="5" s="1"/>
  <c r="F2895" i="5"/>
  <c r="G2895" i="5" s="1"/>
  <c r="F2906" i="5"/>
  <c r="G2906" i="5" s="1"/>
  <c r="F2917" i="5"/>
  <c r="G2917" i="5" s="1"/>
  <c r="F2927" i="5"/>
  <c r="G2927" i="5" s="1"/>
  <c r="F2938" i="5"/>
  <c r="G2938" i="5" s="1"/>
  <c r="F2947" i="5"/>
  <c r="G2947" i="5" s="1"/>
  <c r="F2956" i="5"/>
  <c r="G2956" i="5" s="1"/>
  <c r="F2964" i="5"/>
  <c r="G2964" i="5" s="1"/>
  <c r="F2972" i="5"/>
  <c r="G2972" i="5" s="1"/>
  <c r="F2980" i="5"/>
  <c r="G2980" i="5" s="1"/>
  <c r="F2988" i="5"/>
  <c r="G2988" i="5" s="1"/>
  <c r="F2996" i="5"/>
  <c r="G2996" i="5" s="1"/>
  <c r="F3004" i="5"/>
  <c r="G3004" i="5" s="1"/>
  <c r="F3012" i="5"/>
  <c r="G3012" i="5" s="1"/>
  <c r="F3020" i="5"/>
  <c r="G3020" i="5" s="1"/>
  <c r="F3028" i="5"/>
  <c r="G3028" i="5" s="1"/>
  <c r="F3036" i="5"/>
  <c r="G3036" i="5" s="1"/>
  <c r="F3044" i="5"/>
  <c r="G3044" i="5" s="1"/>
  <c r="F3052" i="5"/>
  <c r="G3052" i="5" s="1"/>
  <c r="F3060" i="5"/>
  <c r="G3060" i="5" s="1"/>
  <c r="F3068" i="5"/>
  <c r="G3068" i="5" s="1"/>
  <c r="F3076" i="5"/>
  <c r="G3076" i="5" s="1"/>
  <c r="F3084" i="5"/>
  <c r="G3084" i="5" s="1"/>
  <c r="F3092" i="5"/>
  <c r="G3092" i="5" s="1"/>
  <c r="F3100" i="5"/>
  <c r="G3100" i="5" s="1"/>
  <c r="F3108" i="5"/>
  <c r="G3108" i="5" s="1"/>
  <c r="F3116" i="5"/>
  <c r="G3116" i="5" s="1"/>
  <c r="F3124" i="5"/>
  <c r="G3124" i="5" s="1"/>
  <c r="F3132" i="5"/>
  <c r="G3132" i="5" s="1"/>
  <c r="F3140" i="5"/>
  <c r="G3140" i="5" s="1"/>
  <c r="F3148" i="5"/>
  <c r="G3148" i="5" s="1"/>
  <c r="F3156" i="5"/>
  <c r="G3156" i="5" s="1"/>
  <c r="F3164" i="5"/>
  <c r="G3164" i="5" s="1"/>
  <c r="F3172" i="5"/>
  <c r="G3172" i="5" s="1"/>
  <c r="F3180" i="5"/>
  <c r="G3180" i="5" s="1"/>
  <c r="F3188" i="5"/>
  <c r="G3188" i="5" s="1"/>
  <c r="F3196" i="5"/>
  <c r="G3196" i="5" s="1"/>
  <c r="F3204" i="5"/>
  <c r="G3204" i="5" s="1"/>
  <c r="F3212" i="5"/>
  <c r="G3212" i="5" s="1"/>
  <c r="F3220" i="5"/>
  <c r="G3220" i="5" s="1"/>
  <c r="F3228" i="5"/>
  <c r="G3228" i="5" s="1"/>
  <c r="F3236" i="5"/>
  <c r="G3236" i="5" s="1"/>
  <c r="F3244" i="5"/>
  <c r="G3244" i="5" s="1"/>
  <c r="F3252" i="5"/>
  <c r="G3252" i="5" s="1"/>
  <c r="F3260" i="5"/>
  <c r="G3260" i="5" s="1"/>
  <c r="F3268" i="5"/>
  <c r="G3268" i="5" s="1"/>
  <c r="F3276" i="5"/>
  <c r="G3276" i="5" s="1"/>
  <c r="F3284" i="5"/>
  <c r="G3284" i="5" s="1"/>
  <c r="F3292" i="5"/>
  <c r="G3292" i="5" s="1"/>
  <c r="F3300" i="5"/>
  <c r="G3300" i="5" s="1"/>
  <c r="F3308" i="5"/>
  <c r="G3308" i="5" s="1"/>
  <c r="F3316" i="5"/>
  <c r="G3316" i="5" s="1"/>
  <c r="F3324" i="5"/>
  <c r="G3324" i="5" s="1"/>
  <c r="F3332" i="5"/>
  <c r="G3332" i="5" s="1"/>
  <c r="F3340" i="5"/>
  <c r="G3340" i="5" s="1"/>
  <c r="F3348" i="5"/>
  <c r="G3348" i="5" s="1"/>
  <c r="F3356" i="5"/>
  <c r="G3356" i="5" s="1"/>
  <c r="F3364" i="5"/>
  <c r="G3364" i="5" s="1"/>
  <c r="F3372" i="5"/>
  <c r="G3372" i="5" s="1"/>
  <c r="F3380" i="5"/>
  <c r="G3380" i="5" s="1"/>
  <c r="F3388" i="5"/>
  <c r="G3388" i="5" s="1"/>
  <c r="F3396" i="5"/>
  <c r="G3396" i="5" s="1"/>
  <c r="F3404" i="5"/>
  <c r="G3404" i="5" s="1"/>
  <c r="F3412" i="5"/>
  <c r="G3412" i="5" s="1"/>
  <c r="F3420" i="5"/>
  <c r="G3420" i="5" s="1"/>
  <c r="F3428" i="5"/>
  <c r="G3428" i="5" s="1"/>
  <c r="F3436" i="5"/>
  <c r="G3436" i="5" s="1"/>
  <c r="F3444" i="5"/>
  <c r="G3444" i="5" s="1"/>
  <c r="F3452" i="5"/>
  <c r="G3452" i="5" s="1"/>
  <c r="F3460" i="5"/>
  <c r="G3460" i="5" s="1"/>
  <c r="F3468" i="5"/>
  <c r="G3468" i="5" s="1"/>
  <c r="F3476" i="5"/>
  <c r="G3476" i="5" s="1"/>
  <c r="F3484" i="5"/>
  <c r="G3484" i="5" s="1"/>
  <c r="F3492" i="5"/>
  <c r="G3492" i="5" s="1"/>
  <c r="F3500" i="5"/>
  <c r="G3500" i="5" s="1"/>
  <c r="F3508" i="5"/>
  <c r="G3508" i="5" s="1"/>
  <c r="F3516" i="5"/>
  <c r="G3516" i="5" s="1"/>
  <c r="F3524" i="5"/>
  <c r="G3524" i="5" s="1"/>
  <c r="F3532" i="5"/>
  <c r="G3532" i="5" s="1"/>
  <c r="F3540" i="5"/>
  <c r="G3540" i="5" s="1"/>
  <c r="F3548" i="5"/>
  <c r="G3548" i="5" s="1"/>
  <c r="F3556" i="5"/>
  <c r="G3556" i="5" s="1"/>
  <c r="F3564" i="5"/>
  <c r="G3564" i="5" s="1"/>
  <c r="F3572" i="5"/>
  <c r="G3572" i="5" s="1"/>
  <c r="F3580" i="5"/>
  <c r="G3580" i="5" s="1"/>
  <c r="F3588" i="5"/>
  <c r="G3588" i="5" s="1"/>
  <c r="F3596" i="5"/>
  <c r="G3596" i="5" s="1"/>
  <c r="F3604" i="5"/>
  <c r="G3604" i="5" s="1"/>
  <c r="F3612" i="5"/>
  <c r="G3612" i="5" s="1"/>
  <c r="F3620" i="5"/>
  <c r="G3620" i="5" s="1"/>
  <c r="F3628" i="5"/>
  <c r="G3628" i="5" s="1"/>
  <c r="F3636" i="5"/>
  <c r="G3636" i="5" s="1"/>
  <c r="F880" i="5"/>
  <c r="G880" i="5" s="1"/>
  <c r="F1398" i="5"/>
  <c r="G1398" i="5" s="1"/>
  <c r="F1713" i="5"/>
  <c r="G1713" i="5" s="1"/>
  <c r="F1798" i="5"/>
  <c r="G1798" i="5" s="1"/>
  <c r="F1833" i="5"/>
  <c r="G1833" i="5" s="1"/>
  <c r="F1862" i="5"/>
  <c r="G1862" i="5" s="1"/>
  <c r="F1885" i="5"/>
  <c r="G1885" i="5" s="1"/>
  <c r="F1907" i="5"/>
  <c r="G1907" i="5" s="1"/>
  <c r="F1929" i="5"/>
  <c r="G1929" i="5" s="1"/>
  <c r="F1949" i="5"/>
  <c r="G1949" i="5" s="1"/>
  <c r="F1971" i="5"/>
  <c r="G1971" i="5" s="1"/>
  <c r="F1993" i="5"/>
  <c r="G1993" i="5" s="1"/>
  <c r="F2013" i="5"/>
  <c r="G2013" i="5" s="1"/>
  <c r="F2035" i="5"/>
  <c r="G2035" i="5" s="1"/>
  <c r="F2057" i="5"/>
  <c r="G2057" i="5" s="1"/>
  <c r="F2077" i="5"/>
  <c r="G2077" i="5" s="1"/>
  <c r="F2099" i="5"/>
  <c r="G2099" i="5" s="1"/>
  <c r="F2121" i="5"/>
  <c r="G2121" i="5" s="1"/>
  <c r="F2141" i="5"/>
  <c r="G2141" i="5" s="1"/>
  <c r="F2163" i="5"/>
  <c r="G2163" i="5" s="1"/>
  <c r="F2185" i="5"/>
  <c r="G2185" i="5" s="1"/>
  <c r="F2205" i="5"/>
  <c r="G2205" i="5" s="1"/>
  <c r="F2227" i="5"/>
  <c r="G2227" i="5" s="1"/>
  <c r="F2249" i="5"/>
  <c r="G2249" i="5" s="1"/>
  <c r="F2269" i="5"/>
  <c r="G2269" i="5" s="1"/>
  <c r="F2291" i="5"/>
  <c r="G2291" i="5" s="1"/>
  <c r="F2313" i="5"/>
  <c r="G2313" i="5" s="1"/>
  <c r="F2333" i="5"/>
  <c r="G2333" i="5" s="1"/>
  <c r="F2355" i="5"/>
  <c r="G2355" i="5" s="1"/>
  <c r="F2377" i="5"/>
  <c r="G2377" i="5" s="1"/>
  <c r="F2397" i="5"/>
  <c r="G2397" i="5" s="1"/>
  <c r="F2419" i="5"/>
  <c r="G2419" i="5" s="1"/>
  <c r="F2441" i="5"/>
  <c r="G2441" i="5" s="1"/>
  <c r="F2453" i="5"/>
  <c r="G2453" i="5" s="1"/>
  <c r="F2466" i="5"/>
  <c r="G2466" i="5" s="1"/>
  <c r="F2479" i="5"/>
  <c r="G2479" i="5" s="1"/>
  <c r="F2491" i="5"/>
  <c r="G2491" i="5" s="1"/>
  <c r="F2505" i="5"/>
  <c r="G2505" i="5" s="1"/>
  <c r="F2517" i="5"/>
  <c r="G2517" i="5" s="1"/>
  <c r="F2530" i="5"/>
  <c r="G2530" i="5" s="1"/>
  <c r="F2543" i="5"/>
  <c r="G2543" i="5" s="1"/>
  <c r="F2555" i="5"/>
  <c r="G2555" i="5" s="1"/>
  <c r="F2569" i="5"/>
  <c r="G2569" i="5" s="1"/>
  <c r="F2581" i="5"/>
  <c r="G2581" i="5" s="1"/>
  <c r="F2594" i="5"/>
  <c r="G2594" i="5" s="1"/>
  <c r="F2607" i="5"/>
  <c r="G2607" i="5" s="1"/>
  <c r="F2619" i="5"/>
  <c r="G2619" i="5" s="1"/>
  <c r="F2630" i="5"/>
  <c r="G2630" i="5" s="1"/>
  <c r="F2641" i="5"/>
  <c r="G2641" i="5" s="1"/>
  <c r="F2651" i="5"/>
  <c r="G2651" i="5" s="1"/>
  <c r="F2662" i="5"/>
  <c r="G2662" i="5" s="1"/>
  <c r="F2673" i="5"/>
  <c r="G2673" i="5" s="1"/>
  <c r="F2683" i="5"/>
  <c r="G2683" i="5" s="1"/>
  <c r="F2694" i="5"/>
  <c r="G2694" i="5" s="1"/>
  <c r="F2705" i="5"/>
  <c r="G2705" i="5" s="1"/>
  <c r="F2715" i="5"/>
  <c r="G2715" i="5" s="1"/>
  <c r="F2726" i="5"/>
  <c r="G2726" i="5" s="1"/>
  <c r="F2737" i="5"/>
  <c r="G2737" i="5" s="1"/>
  <c r="F2747" i="5"/>
  <c r="G2747" i="5" s="1"/>
  <c r="F2758" i="5"/>
  <c r="G2758" i="5" s="1"/>
  <c r="F2769" i="5"/>
  <c r="G2769" i="5" s="1"/>
  <c r="F2779" i="5"/>
  <c r="G2779" i="5" s="1"/>
  <c r="F2790" i="5"/>
  <c r="G2790" i="5" s="1"/>
  <c r="F2801" i="5"/>
  <c r="G2801" i="5" s="1"/>
  <c r="F2811" i="5"/>
  <c r="G2811" i="5" s="1"/>
  <c r="F2822" i="5"/>
  <c r="G2822" i="5" s="1"/>
  <c r="F2833" i="5"/>
  <c r="G2833" i="5" s="1"/>
  <c r="F2843" i="5"/>
  <c r="G2843" i="5" s="1"/>
  <c r="F2854" i="5"/>
  <c r="G2854" i="5" s="1"/>
  <c r="F2865" i="5"/>
  <c r="G2865" i="5" s="1"/>
  <c r="F2875" i="5"/>
  <c r="G2875" i="5" s="1"/>
  <c r="F2886" i="5"/>
  <c r="G2886" i="5" s="1"/>
  <c r="F2897" i="5"/>
  <c r="G2897" i="5" s="1"/>
  <c r="F2907" i="5"/>
  <c r="G2907" i="5" s="1"/>
  <c r="F2918" i="5"/>
  <c r="G2918" i="5" s="1"/>
  <c r="F2929" i="5"/>
  <c r="G2929" i="5" s="1"/>
  <c r="F2939" i="5"/>
  <c r="G2939" i="5" s="1"/>
  <c r="F2949" i="5"/>
  <c r="G2949" i="5" s="1"/>
  <c r="F2957" i="5"/>
  <c r="G2957" i="5" s="1"/>
  <c r="F2965" i="5"/>
  <c r="G2965" i="5" s="1"/>
  <c r="F2973" i="5"/>
  <c r="G2973" i="5" s="1"/>
  <c r="F2981" i="5"/>
  <c r="G2981" i="5" s="1"/>
  <c r="F2989" i="5"/>
  <c r="G2989" i="5" s="1"/>
  <c r="F2997" i="5"/>
  <c r="G2997" i="5" s="1"/>
  <c r="F3005" i="5"/>
  <c r="G3005" i="5" s="1"/>
  <c r="F3013" i="5"/>
  <c r="G3013" i="5" s="1"/>
  <c r="F3021" i="5"/>
  <c r="G3021" i="5" s="1"/>
  <c r="F3029" i="5"/>
  <c r="G3029" i="5" s="1"/>
  <c r="F3037" i="5"/>
  <c r="G3037" i="5" s="1"/>
  <c r="F3045" i="5"/>
  <c r="G3045" i="5" s="1"/>
  <c r="F3053" i="5"/>
  <c r="G3053" i="5" s="1"/>
  <c r="F3061" i="5"/>
  <c r="G3061" i="5" s="1"/>
  <c r="F3069" i="5"/>
  <c r="G3069" i="5" s="1"/>
  <c r="F3077" i="5"/>
  <c r="G3077" i="5" s="1"/>
  <c r="F3085" i="5"/>
  <c r="G3085" i="5" s="1"/>
  <c r="F3093" i="5"/>
  <c r="G3093" i="5" s="1"/>
  <c r="F3101" i="5"/>
  <c r="G3101" i="5" s="1"/>
  <c r="F3109" i="5"/>
  <c r="G3109" i="5" s="1"/>
  <c r="F3117" i="5"/>
  <c r="G3117" i="5" s="1"/>
  <c r="F3125" i="5"/>
  <c r="G3125" i="5" s="1"/>
  <c r="F3133" i="5"/>
  <c r="G3133" i="5" s="1"/>
  <c r="F3141" i="5"/>
  <c r="G3141" i="5" s="1"/>
  <c r="F3149" i="5"/>
  <c r="G3149" i="5" s="1"/>
  <c r="F3157" i="5"/>
  <c r="G3157" i="5" s="1"/>
  <c r="F3165" i="5"/>
  <c r="G3165" i="5" s="1"/>
  <c r="F3173" i="5"/>
  <c r="G3173" i="5" s="1"/>
  <c r="F3181" i="5"/>
  <c r="G3181" i="5" s="1"/>
  <c r="F3189" i="5"/>
  <c r="G3189" i="5" s="1"/>
  <c r="F3197" i="5"/>
  <c r="G3197" i="5" s="1"/>
  <c r="F3205" i="5"/>
  <c r="G3205" i="5" s="1"/>
  <c r="F3213" i="5"/>
  <c r="G3213" i="5" s="1"/>
  <c r="F3221" i="5"/>
  <c r="G3221" i="5" s="1"/>
  <c r="F3229" i="5"/>
  <c r="G3229" i="5" s="1"/>
  <c r="F3237" i="5"/>
  <c r="G3237" i="5" s="1"/>
  <c r="F3245" i="5"/>
  <c r="G3245" i="5" s="1"/>
  <c r="F3253" i="5"/>
  <c r="G3253" i="5" s="1"/>
  <c r="F3261" i="5"/>
  <c r="G3261" i="5" s="1"/>
  <c r="F3269" i="5"/>
  <c r="G3269" i="5" s="1"/>
  <c r="F3277" i="5"/>
  <c r="G3277" i="5" s="1"/>
  <c r="F3285" i="5"/>
  <c r="G3285" i="5" s="1"/>
  <c r="F3293" i="5"/>
  <c r="G3293" i="5" s="1"/>
  <c r="F3301" i="5"/>
  <c r="G3301" i="5" s="1"/>
  <c r="F3309" i="5"/>
  <c r="G3309" i="5" s="1"/>
  <c r="F3317" i="5"/>
  <c r="G3317" i="5" s="1"/>
  <c r="F3325" i="5"/>
  <c r="G3325" i="5" s="1"/>
  <c r="F3333" i="5"/>
  <c r="G3333" i="5" s="1"/>
  <c r="F3341" i="5"/>
  <c r="G3341" i="5" s="1"/>
  <c r="F3349" i="5"/>
  <c r="G3349" i="5" s="1"/>
  <c r="F3357" i="5"/>
  <c r="G3357" i="5" s="1"/>
  <c r="F3365" i="5"/>
  <c r="G3365" i="5" s="1"/>
  <c r="F3373" i="5"/>
  <c r="G3373" i="5" s="1"/>
  <c r="F3381" i="5"/>
  <c r="G3381" i="5" s="1"/>
  <c r="F3389" i="5"/>
  <c r="G3389" i="5" s="1"/>
  <c r="F3397" i="5"/>
  <c r="G3397" i="5" s="1"/>
  <c r="F3405" i="5"/>
  <c r="G3405" i="5" s="1"/>
  <c r="F3413" i="5"/>
  <c r="G3413" i="5" s="1"/>
  <c r="F3421" i="5"/>
  <c r="G3421" i="5" s="1"/>
  <c r="F3429" i="5"/>
  <c r="G3429" i="5" s="1"/>
  <c r="F3437" i="5"/>
  <c r="G3437" i="5" s="1"/>
  <c r="F3445" i="5"/>
  <c r="G3445" i="5" s="1"/>
  <c r="F3453" i="5"/>
  <c r="G3453" i="5" s="1"/>
  <c r="F3461" i="5"/>
  <c r="G3461" i="5" s="1"/>
  <c r="F3469" i="5"/>
  <c r="G3469" i="5" s="1"/>
  <c r="F3477" i="5"/>
  <c r="G3477" i="5" s="1"/>
  <c r="F3485" i="5"/>
  <c r="G3485" i="5" s="1"/>
  <c r="F3493" i="5"/>
  <c r="G3493" i="5" s="1"/>
  <c r="F3501" i="5"/>
  <c r="G3501" i="5" s="1"/>
  <c r="F3509" i="5"/>
  <c r="G3509" i="5" s="1"/>
  <c r="F3517" i="5"/>
  <c r="G3517" i="5" s="1"/>
  <c r="F3525" i="5"/>
  <c r="G3525" i="5" s="1"/>
  <c r="F3533" i="5"/>
  <c r="G3533" i="5" s="1"/>
  <c r="F3541" i="5"/>
  <c r="G3541" i="5" s="1"/>
  <c r="F3549" i="5"/>
  <c r="G3549" i="5" s="1"/>
  <c r="F3557" i="5"/>
  <c r="G3557" i="5" s="1"/>
  <c r="F3565" i="5"/>
  <c r="G3565" i="5" s="1"/>
  <c r="F3573" i="5"/>
  <c r="G3573" i="5" s="1"/>
  <c r="F3581" i="5"/>
  <c r="G3581" i="5" s="1"/>
  <c r="F3589" i="5"/>
  <c r="G3589" i="5" s="1"/>
  <c r="F3597" i="5"/>
  <c r="G3597" i="5" s="1"/>
  <c r="F3605" i="5"/>
  <c r="G3605" i="5" s="1"/>
  <c r="F3613" i="5"/>
  <c r="G3613" i="5" s="1"/>
  <c r="F3621" i="5"/>
  <c r="G3621" i="5" s="1"/>
  <c r="F3629" i="5"/>
  <c r="G3629" i="5" s="1"/>
  <c r="F3637" i="5"/>
  <c r="G3637" i="5" s="1"/>
  <c r="F3645" i="5"/>
  <c r="G3645" i="5" s="1"/>
  <c r="F3653" i="5"/>
  <c r="G3653" i="5" s="1"/>
  <c r="F3661" i="5"/>
  <c r="G3661" i="5" s="1"/>
  <c r="F3669" i="5"/>
  <c r="G3669" i="5" s="1"/>
  <c r="F3677" i="5"/>
  <c r="G3677" i="5" s="1"/>
  <c r="F1909" i="5"/>
  <c r="G1909" i="5" s="1"/>
  <c r="F2081" i="5"/>
  <c r="G2081" i="5" s="1"/>
  <c r="F2251" i="5"/>
  <c r="G2251" i="5" s="1"/>
  <c r="F2421" i="5"/>
  <c r="G2421" i="5" s="1"/>
  <c r="F2531" i="5"/>
  <c r="G2531" i="5" s="1"/>
  <c r="F2631" i="5"/>
  <c r="G2631" i="5" s="1"/>
  <c r="F2717" i="5"/>
  <c r="G2717" i="5" s="1"/>
  <c r="F2802" i="5"/>
  <c r="G2802" i="5" s="1"/>
  <c r="F2887" i="5"/>
  <c r="G2887" i="5" s="1"/>
  <c r="F2966" i="5"/>
  <c r="G2966" i="5" s="1"/>
  <c r="F3030" i="5"/>
  <c r="G3030" i="5" s="1"/>
  <c r="F3094" i="5"/>
  <c r="G3094" i="5" s="1"/>
  <c r="F3158" i="5"/>
  <c r="G3158" i="5" s="1"/>
  <c r="F3222" i="5"/>
  <c r="G3222" i="5" s="1"/>
  <c r="F3286" i="5"/>
  <c r="G3286" i="5" s="1"/>
  <c r="F3339" i="5"/>
  <c r="G3339" i="5" s="1"/>
  <c r="F3359" i="5"/>
  <c r="G3359" i="5" s="1"/>
  <c r="F3382" i="5"/>
  <c r="G3382" i="5" s="1"/>
  <c r="F3403" i="5"/>
  <c r="G3403" i="5" s="1"/>
  <c r="F3423" i="5"/>
  <c r="G3423" i="5" s="1"/>
  <c r="F3446" i="5"/>
  <c r="G3446" i="5" s="1"/>
  <c r="F3467" i="5"/>
  <c r="G3467" i="5" s="1"/>
  <c r="F3487" i="5"/>
  <c r="G3487" i="5" s="1"/>
  <c r="F3510" i="5"/>
  <c r="G3510" i="5" s="1"/>
  <c r="F3531" i="5"/>
  <c r="G3531" i="5" s="1"/>
  <c r="F3551" i="5"/>
  <c r="G3551" i="5" s="1"/>
  <c r="F3574" i="5"/>
  <c r="G3574" i="5" s="1"/>
  <c r="F3595" i="5"/>
  <c r="G3595" i="5" s="1"/>
  <c r="F3615" i="5"/>
  <c r="G3615" i="5" s="1"/>
  <c r="F3638" i="5"/>
  <c r="G3638" i="5" s="1"/>
  <c r="F3654" i="5"/>
  <c r="G3654" i="5" s="1"/>
  <c r="F3670" i="5"/>
  <c r="G3670" i="5" s="1"/>
  <c r="F3684" i="5"/>
  <c r="G3684" i="5" s="1"/>
  <c r="F3693" i="5"/>
  <c r="G3693" i="5" s="1"/>
  <c r="F3702" i="5"/>
  <c r="G3702" i="5" s="1"/>
  <c r="F3711" i="5"/>
  <c r="G3711" i="5" s="1"/>
  <c r="F3720" i="5"/>
  <c r="G3720" i="5" s="1"/>
  <c r="F3730" i="5"/>
  <c r="G3730" i="5" s="1"/>
  <c r="F3738" i="5"/>
  <c r="G3738" i="5" s="1"/>
  <c r="F3746" i="5"/>
  <c r="G3746" i="5" s="1"/>
  <c r="F3754" i="5"/>
  <c r="G3754" i="5" s="1"/>
  <c r="F3762" i="5"/>
  <c r="G3762" i="5" s="1"/>
  <c r="F3770" i="5"/>
  <c r="G3770" i="5" s="1"/>
  <c r="F3778" i="5"/>
  <c r="G3778" i="5" s="1"/>
  <c r="F3786" i="5"/>
  <c r="G3786" i="5" s="1"/>
  <c r="F3794" i="5"/>
  <c r="G3794" i="5" s="1"/>
  <c r="F3802" i="5"/>
  <c r="G3802" i="5" s="1"/>
  <c r="F3810" i="5"/>
  <c r="G3810" i="5" s="1"/>
  <c r="F3818" i="5"/>
  <c r="G3818" i="5" s="1"/>
  <c r="F3826" i="5"/>
  <c r="G3826" i="5" s="1"/>
  <c r="F3834" i="5"/>
  <c r="G3834" i="5" s="1"/>
  <c r="F3842" i="5"/>
  <c r="G3842" i="5" s="1"/>
  <c r="F3850" i="5"/>
  <c r="G3850" i="5" s="1"/>
  <c r="F3858" i="5"/>
  <c r="G3858" i="5" s="1"/>
  <c r="F3866" i="5"/>
  <c r="G3866" i="5" s="1"/>
  <c r="F3874" i="5"/>
  <c r="G3874" i="5" s="1"/>
  <c r="F3882" i="5"/>
  <c r="G3882" i="5" s="1"/>
  <c r="F3890" i="5"/>
  <c r="G3890" i="5" s="1"/>
  <c r="F3898" i="5"/>
  <c r="G3898" i="5" s="1"/>
  <c r="F3906" i="5"/>
  <c r="G3906" i="5" s="1"/>
  <c r="F3914" i="5"/>
  <c r="G3914" i="5" s="1"/>
  <c r="F3922" i="5"/>
  <c r="G3922" i="5" s="1"/>
  <c r="F3930" i="5"/>
  <c r="G3930" i="5" s="1"/>
  <c r="F3938" i="5"/>
  <c r="G3938" i="5" s="1"/>
  <c r="F3946" i="5"/>
  <c r="G3946" i="5" s="1"/>
  <c r="F3954" i="5"/>
  <c r="G3954" i="5" s="1"/>
  <c r="F3962" i="5"/>
  <c r="G3962" i="5" s="1"/>
  <c r="F3970" i="5"/>
  <c r="G3970" i="5" s="1"/>
  <c r="F3978" i="5"/>
  <c r="G3978" i="5" s="1"/>
  <c r="F3986" i="5"/>
  <c r="G3986" i="5" s="1"/>
  <c r="F3994" i="5"/>
  <c r="G3994" i="5" s="1"/>
  <c r="F4002" i="5"/>
  <c r="G4002" i="5" s="1"/>
  <c r="F4010" i="5"/>
  <c r="G4010" i="5" s="1"/>
  <c r="F4018" i="5"/>
  <c r="G4018" i="5" s="1"/>
  <c r="F4026" i="5"/>
  <c r="G4026" i="5" s="1"/>
  <c r="F4034" i="5"/>
  <c r="G4034" i="5" s="1"/>
  <c r="F4042" i="5"/>
  <c r="G4042" i="5" s="1"/>
  <c r="F4050" i="5"/>
  <c r="G4050" i="5" s="1"/>
  <c r="F4058" i="5"/>
  <c r="G4058" i="5" s="1"/>
  <c r="F4066" i="5"/>
  <c r="G4066" i="5" s="1"/>
  <c r="F4074" i="5"/>
  <c r="G4074" i="5" s="1"/>
  <c r="F4082" i="5"/>
  <c r="G4082" i="5" s="1"/>
  <c r="F4090" i="5"/>
  <c r="G4090" i="5" s="1"/>
  <c r="F4098" i="5"/>
  <c r="G4098" i="5" s="1"/>
  <c r="F4106" i="5"/>
  <c r="G4106" i="5" s="1"/>
  <c r="F4114" i="5"/>
  <c r="G4114" i="5" s="1"/>
  <c r="F4122" i="5"/>
  <c r="G4122" i="5" s="1"/>
  <c r="F4130" i="5"/>
  <c r="G4130" i="5" s="1"/>
  <c r="F4138" i="5"/>
  <c r="G4138" i="5" s="1"/>
  <c r="F4146" i="5"/>
  <c r="G4146" i="5" s="1"/>
  <c r="F4154" i="5"/>
  <c r="G4154" i="5" s="1"/>
  <c r="F4162" i="5"/>
  <c r="G4162" i="5" s="1"/>
  <c r="F4170" i="5"/>
  <c r="G4170" i="5" s="1"/>
  <c r="F4075" i="5"/>
  <c r="G4075" i="5" s="1"/>
  <c r="F4091" i="5"/>
  <c r="G4091" i="5" s="1"/>
  <c r="F4107" i="5"/>
  <c r="G4107" i="5" s="1"/>
  <c r="F4123" i="5"/>
  <c r="G4123" i="5" s="1"/>
  <c r="F4139" i="5"/>
  <c r="G4139" i="5" s="1"/>
  <c r="F4155" i="5"/>
  <c r="G4155" i="5" s="1"/>
  <c r="F4171" i="5"/>
  <c r="G4171" i="5" s="1"/>
  <c r="F4164" i="5"/>
  <c r="G4164" i="5" s="1"/>
  <c r="F4086" i="5"/>
  <c r="G4086" i="5" s="1"/>
  <c r="F4134" i="5"/>
  <c r="G4134" i="5" s="1"/>
  <c r="F1836" i="5"/>
  <c r="G1836" i="5" s="1"/>
  <c r="F2941" i="5"/>
  <c r="G2941" i="5" s="1"/>
  <c r="F3262" i="5"/>
  <c r="G3262" i="5" s="1"/>
  <c r="F3395" i="5"/>
  <c r="G3395" i="5" s="1"/>
  <c r="F3479" i="5"/>
  <c r="G3479" i="5" s="1"/>
  <c r="F3566" i="5"/>
  <c r="G3566" i="5" s="1"/>
  <c r="F3630" i="5"/>
  <c r="G3630" i="5" s="1"/>
  <c r="F3690" i="5"/>
  <c r="G3690" i="5" s="1"/>
  <c r="F3717" i="5"/>
  <c r="G3717" i="5" s="1"/>
  <c r="F3751" i="5"/>
  <c r="G3751" i="5" s="1"/>
  <c r="F3775" i="5"/>
  <c r="G3775" i="5" s="1"/>
  <c r="F3807" i="5"/>
  <c r="G3807" i="5" s="1"/>
  <c r="F3839" i="5"/>
  <c r="G3839" i="5" s="1"/>
  <c r="F3863" i="5"/>
  <c r="G3863" i="5" s="1"/>
  <c r="F3903" i="5"/>
  <c r="G3903" i="5" s="1"/>
  <c r="F3911" i="5"/>
  <c r="G3911" i="5" s="1"/>
  <c r="F3951" i="5"/>
  <c r="G3951" i="5" s="1"/>
  <c r="F3967" i="5"/>
  <c r="G3967" i="5" s="1"/>
  <c r="F4007" i="5"/>
  <c r="G4007" i="5" s="1"/>
  <c r="F4039" i="5"/>
  <c r="G4039" i="5" s="1"/>
  <c r="F4055" i="5"/>
  <c r="G4055" i="5" s="1"/>
  <c r="F4087" i="5"/>
  <c r="G4087" i="5" s="1"/>
  <c r="F4111" i="5"/>
  <c r="G4111" i="5" s="1"/>
  <c r="F4135" i="5"/>
  <c r="G4135" i="5" s="1"/>
  <c r="F4167" i="5"/>
  <c r="G4167" i="5" s="1"/>
  <c r="F3631" i="5"/>
  <c r="G3631" i="5" s="1"/>
  <c r="F3840" i="5"/>
  <c r="G3840" i="5" s="1"/>
  <c r="F3888" i="5"/>
  <c r="G3888" i="5" s="1"/>
  <c r="F3920" i="5"/>
  <c r="G3920" i="5" s="1"/>
  <c r="F3968" i="5"/>
  <c r="G3968" i="5" s="1"/>
  <c r="F4008" i="5"/>
  <c r="G4008" i="5" s="1"/>
  <c r="F4056" i="5"/>
  <c r="G4056" i="5" s="1"/>
  <c r="F4104" i="5"/>
  <c r="G4104" i="5" s="1"/>
  <c r="F4152" i="5"/>
  <c r="G4152" i="5" s="1"/>
  <c r="F2401" i="5"/>
  <c r="G2401" i="5" s="1"/>
  <c r="F3358" i="5"/>
  <c r="G3358" i="5" s="1"/>
  <c r="F3507" i="5"/>
  <c r="G3507" i="5" s="1"/>
  <c r="F3652" i="5"/>
  <c r="G3652" i="5" s="1"/>
  <c r="F3710" i="5"/>
  <c r="G3710" i="5" s="1"/>
  <c r="F3769" i="5"/>
  <c r="G3769" i="5" s="1"/>
  <c r="F3809" i="5"/>
  <c r="G3809" i="5" s="1"/>
  <c r="F3873" i="5"/>
  <c r="G3873" i="5" s="1"/>
  <c r="F3913" i="5"/>
  <c r="G3913" i="5" s="1"/>
  <c r="F3969" i="5"/>
  <c r="G3969" i="5" s="1"/>
  <c r="F4009" i="5"/>
  <c r="G4009" i="5" s="1"/>
  <c r="F4065" i="5"/>
  <c r="G4065" i="5" s="1"/>
  <c r="F4105" i="5"/>
  <c r="G4105" i="5" s="1"/>
  <c r="F4145" i="5"/>
  <c r="G4145" i="5" s="1"/>
  <c r="F950" i="5"/>
  <c r="G950" i="5" s="1"/>
  <c r="F1931" i="5"/>
  <c r="G1931" i="5" s="1"/>
  <c r="F2101" i="5"/>
  <c r="G2101" i="5" s="1"/>
  <c r="F2273" i="5"/>
  <c r="G2273" i="5" s="1"/>
  <c r="F2442" i="5"/>
  <c r="G2442" i="5" s="1"/>
  <c r="F2545" i="5"/>
  <c r="G2545" i="5" s="1"/>
  <c r="F2642" i="5"/>
  <c r="G2642" i="5" s="1"/>
  <c r="F2727" i="5"/>
  <c r="G2727" i="5" s="1"/>
  <c r="F2813" i="5"/>
  <c r="G2813" i="5" s="1"/>
  <c r="F2898" i="5"/>
  <c r="G2898" i="5" s="1"/>
  <c r="F2974" i="5"/>
  <c r="G2974" i="5" s="1"/>
  <c r="F3038" i="5"/>
  <c r="G3038" i="5" s="1"/>
  <c r="F3102" i="5"/>
  <c r="G3102" i="5" s="1"/>
  <c r="F3166" i="5"/>
  <c r="G3166" i="5" s="1"/>
  <c r="F3230" i="5"/>
  <c r="G3230" i="5" s="1"/>
  <c r="F3294" i="5"/>
  <c r="G3294" i="5" s="1"/>
  <c r="F3342" i="5"/>
  <c r="G3342" i="5" s="1"/>
  <c r="F3363" i="5"/>
  <c r="G3363" i="5" s="1"/>
  <c r="F3383" i="5"/>
  <c r="G3383" i="5" s="1"/>
  <c r="F3406" i="5"/>
  <c r="G3406" i="5" s="1"/>
  <c r="F3427" i="5"/>
  <c r="G3427" i="5" s="1"/>
  <c r="F3447" i="5"/>
  <c r="G3447" i="5" s="1"/>
  <c r="F3470" i="5"/>
  <c r="G3470" i="5" s="1"/>
  <c r="F3491" i="5"/>
  <c r="G3491" i="5" s="1"/>
  <c r="F3511" i="5"/>
  <c r="G3511" i="5" s="1"/>
  <c r="F3534" i="5"/>
  <c r="G3534" i="5" s="1"/>
  <c r="F3555" i="5"/>
  <c r="G3555" i="5" s="1"/>
  <c r="F3575" i="5"/>
  <c r="G3575" i="5" s="1"/>
  <c r="F3598" i="5"/>
  <c r="G3598" i="5" s="1"/>
  <c r="F3619" i="5"/>
  <c r="G3619" i="5" s="1"/>
  <c r="F3639" i="5"/>
  <c r="G3639" i="5" s="1"/>
  <c r="F3655" i="5"/>
  <c r="G3655" i="5" s="1"/>
  <c r="F3671" i="5"/>
  <c r="G3671" i="5" s="1"/>
  <c r="F3685" i="5"/>
  <c r="G3685" i="5" s="1"/>
  <c r="F3694" i="5"/>
  <c r="G3694" i="5" s="1"/>
  <c r="F3703" i="5"/>
  <c r="G3703" i="5" s="1"/>
  <c r="F3712" i="5"/>
  <c r="G3712" i="5" s="1"/>
  <c r="F3722" i="5"/>
  <c r="G3722" i="5" s="1"/>
  <c r="F3731" i="5"/>
  <c r="G3731" i="5" s="1"/>
  <c r="F3739" i="5"/>
  <c r="G3739" i="5" s="1"/>
  <c r="F3747" i="5"/>
  <c r="G3747" i="5" s="1"/>
  <c r="F3755" i="5"/>
  <c r="G3755" i="5" s="1"/>
  <c r="F3763" i="5"/>
  <c r="G3763" i="5" s="1"/>
  <c r="F3771" i="5"/>
  <c r="G3771" i="5" s="1"/>
  <c r="F3779" i="5"/>
  <c r="G3779" i="5" s="1"/>
  <c r="F3787" i="5"/>
  <c r="G3787" i="5" s="1"/>
  <c r="F3795" i="5"/>
  <c r="G3795" i="5" s="1"/>
  <c r="F3803" i="5"/>
  <c r="G3803" i="5" s="1"/>
  <c r="F3811" i="5"/>
  <c r="G3811" i="5" s="1"/>
  <c r="F3819" i="5"/>
  <c r="G3819" i="5" s="1"/>
  <c r="F3827" i="5"/>
  <c r="G3827" i="5" s="1"/>
  <c r="F3835" i="5"/>
  <c r="G3835" i="5" s="1"/>
  <c r="F3843" i="5"/>
  <c r="G3843" i="5" s="1"/>
  <c r="F3851" i="5"/>
  <c r="G3851" i="5" s="1"/>
  <c r="F3859" i="5"/>
  <c r="G3859" i="5" s="1"/>
  <c r="F3867" i="5"/>
  <c r="G3867" i="5" s="1"/>
  <c r="F3875" i="5"/>
  <c r="G3875" i="5" s="1"/>
  <c r="F3883" i="5"/>
  <c r="G3883" i="5" s="1"/>
  <c r="F3891" i="5"/>
  <c r="G3891" i="5" s="1"/>
  <c r="F3899" i="5"/>
  <c r="G3899" i="5" s="1"/>
  <c r="F3907" i="5"/>
  <c r="G3907" i="5" s="1"/>
  <c r="F3915" i="5"/>
  <c r="G3915" i="5" s="1"/>
  <c r="F3923" i="5"/>
  <c r="G3923" i="5" s="1"/>
  <c r="F3931" i="5"/>
  <c r="G3931" i="5" s="1"/>
  <c r="F3939" i="5"/>
  <c r="G3939" i="5" s="1"/>
  <c r="F3947" i="5"/>
  <c r="G3947" i="5" s="1"/>
  <c r="F3955" i="5"/>
  <c r="G3955" i="5" s="1"/>
  <c r="F3963" i="5"/>
  <c r="G3963" i="5" s="1"/>
  <c r="F3971" i="5"/>
  <c r="G3971" i="5" s="1"/>
  <c r="F3979" i="5"/>
  <c r="G3979" i="5" s="1"/>
  <c r="F3987" i="5"/>
  <c r="G3987" i="5" s="1"/>
  <c r="F3995" i="5"/>
  <c r="G3995" i="5" s="1"/>
  <c r="F4003" i="5"/>
  <c r="G4003" i="5" s="1"/>
  <c r="F4011" i="5"/>
  <c r="G4011" i="5" s="1"/>
  <c r="F4019" i="5"/>
  <c r="G4019" i="5" s="1"/>
  <c r="F4027" i="5"/>
  <c r="G4027" i="5" s="1"/>
  <c r="F4035" i="5"/>
  <c r="G4035" i="5" s="1"/>
  <c r="F4043" i="5"/>
  <c r="G4043" i="5" s="1"/>
  <c r="F4051" i="5"/>
  <c r="G4051" i="5" s="1"/>
  <c r="F4059" i="5"/>
  <c r="G4059" i="5" s="1"/>
  <c r="F4067" i="5"/>
  <c r="G4067" i="5" s="1"/>
  <c r="F4083" i="5"/>
  <c r="G4083" i="5" s="1"/>
  <c r="F4099" i="5"/>
  <c r="G4099" i="5" s="1"/>
  <c r="F4115" i="5"/>
  <c r="G4115" i="5" s="1"/>
  <c r="F4131" i="5"/>
  <c r="G4131" i="5" s="1"/>
  <c r="F4147" i="5"/>
  <c r="G4147" i="5" s="1"/>
  <c r="F4163" i="5"/>
  <c r="G4163" i="5" s="1"/>
  <c r="F4172" i="5"/>
  <c r="G4172" i="5" s="1"/>
  <c r="F4102" i="5"/>
  <c r="G4102" i="5" s="1"/>
  <c r="F4166" i="5"/>
  <c r="G4166" i="5" s="1"/>
  <c r="F2493" i="5"/>
  <c r="G2493" i="5" s="1"/>
  <c r="F3198" i="5"/>
  <c r="G3198" i="5" s="1"/>
  <c r="F3438" i="5"/>
  <c r="G3438" i="5" s="1"/>
  <c r="F3607" i="5"/>
  <c r="G3607" i="5" s="1"/>
  <c r="F3708" i="5"/>
  <c r="G3708" i="5" s="1"/>
  <c r="F3767" i="5"/>
  <c r="G3767" i="5" s="1"/>
  <c r="F3815" i="5"/>
  <c r="G3815" i="5" s="1"/>
  <c r="F3871" i="5"/>
  <c r="G3871" i="5" s="1"/>
  <c r="F3927" i="5"/>
  <c r="G3927" i="5" s="1"/>
  <c r="F3999" i="5"/>
  <c r="G3999" i="5" s="1"/>
  <c r="F4047" i="5"/>
  <c r="G4047" i="5" s="1"/>
  <c r="F4095" i="5"/>
  <c r="G4095" i="5" s="1"/>
  <c r="F4143" i="5"/>
  <c r="G4143" i="5" s="1"/>
  <c r="F3682" i="5"/>
  <c r="G3682" i="5" s="1"/>
  <c r="F3856" i="5"/>
  <c r="G3856" i="5" s="1"/>
  <c r="F3952" i="5"/>
  <c r="G3952" i="5" s="1"/>
  <c r="F4000" i="5"/>
  <c r="G4000" i="5" s="1"/>
  <c r="F4064" i="5"/>
  <c r="G4064" i="5" s="1"/>
  <c r="F4120" i="5"/>
  <c r="G4120" i="5" s="1"/>
  <c r="F2059" i="5"/>
  <c r="G2059" i="5" s="1"/>
  <c r="F3550" i="5"/>
  <c r="G3550" i="5" s="1"/>
  <c r="F3745" i="5"/>
  <c r="G3745" i="5" s="1"/>
  <c r="F3857" i="5"/>
  <c r="G3857" i="5" s="1"/>
  <c r="F3921" i="5"/>
  <c r="G3921" i="5" s="1"/>
  <c r="F3993" i="5"/>
  <c r="G3993" i="5" s="1"/>
  <c r="F4057" i="5"/>
  <c r="G4057" i="5" s="1"/>
  <c r="F4121" i="5"/>
  <c r="G4121" i="5" s="1"/>
  <c r="F4169" i="5"/>
  <c r="G4169" i="5" s="1"/>
  <c r="F1462" i="5"/>
  <c r="G1462" i="5" s="1"/>
  <c r="F1953" i="5"/>
  <c r="G1953" i="5" s="1"/>
  <c r="F2123" i="5"/>
  <c r="G2123" i="5" s="1"/>
  <c r="F2293" i="5"/>
  <c r="G2293" i="5" s="1"/>
  <c r="F2455" i="5"/>
  <c r="G2455" i="5" s="1"/>
  <c r="F2557" i="5"/>
  <c r="G2557" i="5" s="1"/>
  <c r="F2653" i="5"/>
  <c r="G2653" i="5" s="1"/>
  <c r="F2738" i="5"/>
  <c r="G2738" i="5" s="1"/>
  <c r="F2823" i="5"/>
  <c r="G2823" i="5" s="1"/>
  <c r="F2909" i="5"/>
  <c r="G2909" i="5" s="1"/>
  <c r="F2982" i="5"/>
  <c r="G2982" i="5" s="1"/>
  <c r="F3046" i="5"/>
  <c r="G3046" i="5" s="1"/>
  <c r="F3110" i="5"/>
  <c r="G3110" i="5" s="1"/>
  <c r="F3174" i="5"/>
  <c r="G3174" i="5" s="1"/>
  <c r="F3238" i="5"/>
  <c r="G3238" i="5" s="1"/>
  <c r="F3302" i="5"/>
  <c r="G3302" i="5" s="1"/>
  <c r="F3343" i="5"/>
  <c r="G3343" i="5" s="1"/>
  <c r="F3366" i="5"/>
  <c r="G3366" i="5" s="1"/>
  <c r="F3387" i="5"/>
  <c r="G3387" i="5" s="1"/>
  <c r="F3407" i="5"/>
  <c r="G3407" i="5" s="1"/>
  <c r="F3430" i="5"/>
  <c r="G3430" i="5" s="1"/>
  <c r="F3451" i="5"/>
  <c r="G3451" i="5" s="1"/>
  <c r="F3471" i="5"/>
  <c r="G3471" i="5" s="1"/>
  <c r="F3494" i="5"/>
  <c r="G3494" i="5" s="1"/>
  <c r="F3515" i="5"/>
  <c r="G3515" i="5" s="1"/>
  <c r="F3535" i="5"/>
  <c r="G3535" i="5" s="1"/>
  <c r="F3558" i="5"/>
  <c r="G3558" i="5" s="1"/>
  <c r="F3579" i="5"/>
  <c r="G3579" i="5" s="1"/>
  <c r="F3599" i="5"/>
  <c r="G3599" i="5" s="1"/>
  <c r="F3622" i="5"/>
  <c r="G3622" i="5" s="1"/>
  <c r="F3643" i="5"/>
  <c r="G3643" i="5" s="1"/>
  <c r="F3659" i="5"/>
  <c r="G3659" i="5" s="1"/>
  <c r="F3675" i="5"/>
  <c r="G3675" i="5" s="1"/>
  <c r="F3686" i="5"/>
  <c r="G3686" i="5" s="1"/>
  <c r="F3695" i="5"/>
  <c r="G3695" i="5" s="1"/>
  <c r="F3704" i="5"/>
  <c r="G3704" i="5" s="1"/>
  <c r="F3714" i="5"/>
  <c r="G3714" i="5" s="1"/>
  <c r="F3723" i="5"/>
  <c r="G3723" i="5" s="1"/>
  <c r="F3732" i="5"/>
  <c r="G3732" i="5" s="1"/>
  <c r="F3740" i="5"/>
  <c r="G3740" i="5" s="1"/>
  <c r="F3748" i="5"/>
  <c r="G3748" i="5" s="1"/>
  <c r="F3756" i="5"/>
  <c r="G3756" i="5" s="1"/>
  <c r="F3764" i="5"/>
  <c r="G3764" i="5" s="1"/>
  <c r="F3772" i="5"/>
  <c r="G3772" i="5" s="1"/>
  <c r="F3780" i="5"/>
  <c r="G3780" i="5" s="1"/>
  <c r="F3788" i="5"/>
  <c r="G3788" i="5" s="1"/>
  <c r="F3796" i="5"/>
  <c r="G3796" i="5" s="1"/>
  <c r="F3804" i="5"/>
  <c r="G3804" i="5" s="1"/>
  <c r="F3812" i="5"/>
  <c r="G3812" i="5" s="1"/>
  <c r="F3820" i="5"/>
  <c r="G3820" i="5" s="1"/>
  <c r="F3828" i="5"/>
  <c r="G3828" i="5" s="1"/>
  <c r="F3836" i="5"/>
  <c r="G3836" i="5" s="1"/>
  <c r="F3844" i="5"/>
  <c r="G3844" i="5" s="1"/>
  <c r="F3852" i="5"/>
  <c r="G3852" i="5" s="1"/>
  <c r="F3860" i="5"/>
  <c r="G3860" i="5" s="1"/>
  <c r="F3868" i="5"/>
  <c r="G3868" i="5" s="1"/>
  <c r="F3876" i="5"/>
  <c r="G3876" i="5" s="1"/>
  <c r="F3884" i="5"/>
  <c r="G3884" i="5" s="1"/>
  <c r="F3892" i="5"/>
  <c r="G3892" i="5" s="1"/>
  <c r="F3900" i="5"/>
  <c r="G3900" i="5" s="1"/>
  <c r="F3908" i="5"/>
  <c r="G3908" i="5" s="1"/>
  <c r="F3916" i="5"/>
  <c r="G3916" i="5" s="1"/>
  <c r="F3924" i="5"/>
  <c r="G3924" i="5" s="1"/>
  <c r="F3932" i="5"/>
  <c r="G3932" i="5" s="1"/>
  <c r="F3940" i="5"/>
  <c r="G3940" i="5" s="1"/>
  <c r="F3948" i="5"/>
  <c r="G3948" i="5" s="1"/>
  <c r="F3956" i="5"/>
  <c r="G3956" i="5" s="1"/>
  <c r="F3964" i="5"/>
  <c r="G3964" i="5" s="1"/>
  <c r="F3972" i="5"/>
  <c r="G3972" i="5" s="1"/>
  <c r="F3980" i="5"/>
  <c r="G3980" i="5" s="1"/>
  <c r="F3988" i="5"/>
  <c r="G3988" i="5" s="1"/>
  <c r="F3996" i="5"/>
  <c r="G3996" i="5" s="1"/>
  <c r="F4004" i="5"/>
  <c r="G4004" i="5" s="1"/>
  <c r="F4012" i="5"/>
  <c r="G4012" i="5" s="1"/>
  <c r="F4020" i="5"/>
  <c r="G4020" i="5" s="1"/>
  <c r="F4028" i="5"/>
  <c r="G4028" i="5" s="1"/>
  <c r="F4036" i="5"/>
  <c r="G4036" i="5" s="1"/>
  <c r="F4044" i="5"/>
  <c r="G4044" i="5" s="1"/>
  <c r="F4052" i="5"/>
  <c r="G4052" i="5" s="1"/>
  <c r="F4060" i="5"/>
  <c r="G4060" i="5" s="1"/>
  <c r="F4068" i="5"/>
  <c r="G4068" i="5" s="1"/>
  <c r="F4076" i="5"/>
  <c r="G4076" i="5" s="1"/>
  <c r="F4084" i="5"/>
  <c r="G4084" i="5" s="1"/>
  <c r="F4092" i="5"/>
  <c r="G4092" i="5" s="1"/>
  <c r="F4100" i="5"/>
  <c r="G4100" i="5" s="1"/>
  <c r="F4108" i="5"/>
  <c r="G4108" i="5" s="1"/>
  <c r="F4116" i="5"/>
  <c r="G4116" i="5" s="1"/>
  <c r="F4124" i="5"/>
  <c r="G4124" i="5" s="1"/>
  <c r="F4132" i="5"/>
  <c r="G4132" i="5" s="1"/>
  <c r="F4140" i="5"/>
  <c r="G4140" i="5" s="1"/>
  <c r="F4148" i="5"/>
  <c r="G4148" i="5" s="1"/>
  <c r="F4156" i="5"/>
  <c r="G4156" i="5" s="1"/>
  <c r="F4110" i="5"/>
  <c r="G4110" i="5" s="1"/>
  <c r="F4150" i="5"/>
  <c r="G4150" i="5" s="1"/>
  <c r="F2187" i="5"/>
  <c r="G2187" i="5" s="1"/>
  <c r="F3070" i="5"/>
  <c r="G3070" i="5" s="1"/>
  <c r="F3326" i="5"/>
  <c r="G3326" i="5" s="1"/>
  <c r="F3415" i="5"/>
  <c r="G3415" i="5" s="1"/>
  <c r="F3502" i="5"/>
  <c r="G3502" i="5" s="1"/>
  <c r="F3587" i="5"/>
  <c r="G3587" i="5" s="1"/>
  <c r="F3679" i="5"/>
  <c r="G3679" i="5" s="1"/>
  <c r="F3743" i="5"/>
  <c r="G3743" i="5" s="1"/>
  <c r="F3799" i="5"/>
  <c r="G3799" i="5" s="1"/>
  <c r="F3847" i="5"/>
  <c r="G3847" i="5" s="1"/>
  <c r="F3887" i="5"/>
  <c r="G3887" i="5" s="1"/>
  <c r="F3943" i="5"/>
  <c r="G3943" i="5" s="1"/>
  <c r="F3983" i="5"/>
  <c r="G3983" i="5" s="1"/>
  <c r="F4015" i="5"/>
  <c r="G4015" i="5" s="1"/>
  <c r="F4063" i="5"/>
  <c r="G4063" i="5" s="1"/>
  <c r="F4103" i="5"/>
  <c r="G4103" i="5" s="1"/>
  <c r="F4151" i="5"/>
  <c r="G4151" i="5" s="1"/>
  <c r="F3691" i="5"/>
  <c r="G3691" i="5" s="1"/>
  <c r="F3808" i="5"/>
  <c r="G3808" i="5" s="1"/>
  <c r="F3848" i="5"/>
  <c r="G3848" i="5" s="1"/>
  <c r="F3872" i="5"/>
  <c r="G3872" i="5" s="1"/>
  <c r="F3904" i="5"/>
  <c r="G3904" i="5" s="1"/>
  <c r="F3912" i="5"/>
  <c r="G3912" i="5" s="1"/>
  <c r="F3960" i="5"/>
  <c r="G3960" i="5" s="1"/>
  <c r="F3992" i="5"/>
  <c r="G3992" i="5" s="1"/>
  <c r="F4024" i="5"/>
  <c r="G4024" i="5" s="1"/>
  <c r="F4048" i="5"/>
  <c r="G4048" i="5" s="1"/>
  <c r="F4088" i="5"/>
  <c r="G4088" i="5" s="1"/>
  <c r="F4128" i="5"/>
  <c r="G4128" i="5" s="1"/>
  <c r="F4168" i="5"/>
  <c r="G4168" i="5" s="1"/>
  <c r="F2621" i="5"/>
  <c r="G2621" i="5" s="1"/>
  <c r="F2706" i="5"/>
  <c r="G2706" i="5" s="1"/>
  <c r="F2877" i="5"/>
  <c r="G2877" i="5" s="1"/>
  <c r="F3022" i="5"/>
  <c r="G3022" i="5" s="1"/>
  <c r="F3150" i="5"/>
  <c r="G3150" i="5" s="1"/>
  <c r="F3278" i="5"/>
  <c r="G3278" i="5" s="1"/>
  <c r="F3379" i="5"/>
  <c r="G3379" i="5" s="1"/>
  <c r="F3422" i="5"/>
  <c r="G3422" i="5" s="1"/>
  <c r="F3527" i="5"/>
  <c r="G3527" i="5" s="1"/>
  <c r="F3591" i="5"/>
  <c r="G3591" i="5" s="1"/>
  <c r="F3668" i="5"/>
  <c r="G3668" i="5" s="1"/>
  <c r="F3701" i="5"/>
  <c r="G3701" i="5" s="1"/>
  <c r="F3737" i="5"/>
  <c r="G3737" i="5" s="1"/>
  <c r="F3761" i="5"/>
  <c r="G3761" i="5" s="1"/>
  <c r="F3793" i="5"/>
  <c r="G3793" i="5" s="1"/>
  <c r="F3817" i="5"/>
  <c r="G3817" i="5" s="1"/>
  <c r="F3841" i="5"/>
  <c r="G3841" i="5" s="1"/>
  <c r="F3865" i="5"/>
  <c r="G3865" i="5" s="1"/>
  <c r="F3905" i="5"/>
  <c r="G3905" i="5" s="1"/>
  <c r="F3929" i="5"/>
  <c r="G3929" i="5" s="1"/>
  <c r="F3961" i="5"/>
  <c r="G3961" i="5" s="1"/>
  <c r="F4001" i="5"/>
  <c r="G4001" i="5" s="1"/>
  <c r="F4041" i="5"/>
  <c r="G4041" i="5" s="1"/>
  <c r="F4089" i="5"/>
  <c r="G4089" i="5" s="1"/>
  <c r="F4137" i="5"/>
  <c r="G4137" i="5" s="1"/>
  <c r="F1724" i="5"/>
  <c r="G1724" i="5" s="1"/>
  <c r="F1973" i="5"/>
  <c r="G1973" i="5" s="1"/>
  <c r="F2145" i="5"/>
  <c r="G2145" i="5" s="1"/>
  <c r="F2315" i="5"/>
  <c r="G2315" i="5" s="1"/>
  <c r="F2467" i="5"/>
  <c r="G2467" i="5" s="1"/>
  <c r="F2570" i="5"/>
  <c r="G2570" i="5" s="1"/>
  <c r="F2663" i="5"/>
  <c r="G2663" i="5" s="1"/>
  <c r="F2749" i="5"/>
  <c r="G2749" i="5" s="1"/>
  <c r="F2834" i="5"/>
  <c r="G2834" i="5" s="1"/>
  <c r="F2919" i="5"/>
  <c r="G2919" i="5" s="1"/>
  <c r="F2990" i="5"/>
  <c r="G2990" i="5" s="1"/>
  <c r="F3054" i="5"/>
  <c r="G3054" i="5" s="1"/>
  <c r="F3118" i="5"/>
  <c r="G3118" i="5" s="1"/>
  <c r="F3182" i="5"/>
  <c r="G3182" i="5" s="1"/>
  <c r="F3246" i="5"/>
  <c r="G3246" i="5" s="1"/>
  <c r="F3310" i="5"/>
  <c r="G3310" i="5" s="1"/>
  <c r="F3347" i="5"/>
  <c r="G3347" i="5" s="1"/>
  <c r="F3367" i="5"/>
  <c r="G3367" i="5" s="1"/>
  <c r="F3390" i="5"/>
  <c r="G3390" i="5" s="1"/>
  <c r="F3411" i="5"/>
  <c r="G3411" i="5" s="1"/>
  <c r="F3431" i="5"/>
  <c r="G3431" i="5" s="1"/>
  <c r="F3454" i="5"/>
  <c r="G3454" i="5" s="1"/>
  <c r="F3475" i="5"/>
  <c r="G3475" i="5" s="1"/>
  <c r="F3495" i="5"/>
  <c r="G3495" i="5" s="1"/>
  <c r="F3518" i="5"/>
  <c r="G3518" i="5" s="1"/>
  <c r="F3539" i="5"/>
  <c r="G3539" i="5" s="1"/>
  <c r="F3559" i="5"/>
  <c r="G3559" i="5" s="1"/>
  <c r="F3582" i="5"/>
  <c r="G3582" i="5" s="1"/>
  <c r="F3603" i="5"/>
  <c r="G3603" i="5" s="1"/>
  <c r="F3623" i="5"/>
  <c r="G3623" i="5" s="1"/>
  <c r="F3644" i="5"/>
  <c r="G3644" i="5" s="1"/>
  <c r="F3660" i="5"/>
  <c r="G3660" i="5" s="1"/>
  <c r="F3676" i="5"/>
  <c r="G3676" i="5" s="1"/>
  <c r="F3687" i="5"/>
  <c r="G3687" i="5" s="1"/>
  <c r="F3696" i="5"/>
  <c r="G3696" i="5" s="1"/>
  <c r="F3706" i="5"/>
  <c r="G3706" i="5" s="1"/>
  <c r="F3715" i="5"/>
  <c r="G3715" i="5" s="1"/>
  <c r="F3724" i="5"/>
  <c r="G3724" i="5" s="1"/>
  <c r="F3733" i="5"/>
  <c r="G3733" i="5" s="1"/>
  <c r="F3741" i="5"/>
  <c r="G3741" i="5" s="1"/>
  <c r="F3749" i="5"/>
  <c r="G3749" i="5" s="1"/>
  <c r="F3757" i="5"/>
  <c r="G3757" i="5" s="1"/>
  <c r="F3765" i="5"/>
  <c r="G3765" i="5" s="1"/>
  <c r="F3773" i="5"/>
  <c r="G3773" i="5" s="1"/>
  <c r="F3781" i="5"/>
  <c r="G3781" i="5" s="1"/>
  <c r="F3789" i="5"/>
  <c r="G3789" i="5" s="1"/>
  <c r="F3797" i="5"/>
  <c r="G3797" i="5" s="1"/>
  <c r="F3805" i="5"/>
  <c r="G3805" i="5" s="1"/>
  <c r="F3813" i="5"/>
  <c r="G3813" i="5" s="1"/>
  <c r="F3821" i="5"/>
  <c r="G3821" i="5" s="1"/>
  <c r="F3829" i="5"/>
  <c r="G3829" i="5" s="1"/>
  <c r="F3837" i="5"/>
  <c r="G3837" i="5" s="1"/>
  <c r="F3845" i="5"/>
  <c r="G3845" i="5" s="1"/>
  <c r="F3853" i="5"/>
  <c r="G3853" i="5" s="1"/>
  <c r="F3861" i="5"/>
  <c r="G3861" i="5" s="1"/>
  <c r="F3869" i="5"/>
  <c r="G3869" i="5" s="1"/>
  <c r="F3877" i="5"/>
  <c r="G3877" i="5" s="1"/>
  <c r="F3885" i="5"/>
  <c r="G3885" i="5" s="1"/>
  <c r="F3893" i="5"/>
  <c r="G3893" i="5" s="1"/>
  <c r="F3901" i="5"/>
  <c r="G3901" i="5" s="1"/>
  <c r="F3909" i="5"/>
  <c r="G3909" i="5" s="1"/>
  <c r="F3917" i="5"/>
  <c r="G3917" i="5" s="1"/>
  <c r="F3925" i="5"/>
  <c r="G3925" i="5" s="1"/>
  <c r="F3933" i="5"/>
  <c r="G3933" i="5" s="1"/>
  <c r="F3941" i="5"/>
  <c r="G3941" i="5" s="1"/>
  <c r="F3949" i="5"/>
  <c r="G3949" i="5" s="1"/>
  <c r="F3957" i="5"/>
  <c r="G3957" i="5" s="1"/>
  <c r="F3965" i="5"/>
  <c r="G3965" i="5" s="1"/>
  <c r="F3973" i="5"/>
  <c r="G3973" i="5" s="1"/>
  <c r="F3981" i="5"/>
  <c r="G3981" i="5" s="1"/>
  <c r="F3989" i="5"/>
  <c r="G3989" i="5" s="1"/>
  <c r="F3997" i="5"/>
  <c r="G3997" i="5" s="1"/>
  <c r="F4005" i="5"/>
  <c r="G4005" i="5" s="1"/>
  <c r="F4013" i="5"/>
  <c r="G4013" i="5" s="1"/>
  <c r="F4021" i="5"/>
  <c r="G4021" i="5" s="1"/>
  <c r="F4029" i="5"/>
  <c r="G4029" i="5" s="1"/>
  <c r="F4037" i="5"/>
  <c r="G4037" i="5" s="1"/>
  <c r="F4045" i="5"/>
  <c r="G4045" i="5" s="1"/>
  <c r="F4053" i="5"/>
  <c r="G4053" i="5" s="1"/>
  <c r="F4061" i="5"/>
  <c r="G4061" i="5" s="1"/>
  <c r="F4069" i="5"/>
  <c r="G4069" i="5" s="1"/>
  <c r="F4077" i="5"/>
  <c r="G4077" i="5" s="1"/>
  <c r="F4085" i="5"/>
  <c r="G4085" i="5" s="1"/>
  <c r="F4093" i="5"/>
  <c r="G4093" i="5" s="1"/>
  <c r="F4101" i="5"/>
  <c r="G4101" i="5" s="1"/>
  <c r="F4109" i="5"/>
  <c r="G4109" i="5" s="1"/>
  <c r="F4117" i="5"/>
  <c r="G4117" i="5" s="1"/>
  <c r="F4125" i="5"/>
  <c r="G4125" i="5" s="1"/>
  <c r="F4133" i="5"/>
  <c r="G4133" i="5" s="1"/>
  <c r="F4141" i="5"/>
  <c r="G4141" i="5" s="1"/>
  <c r="F4149" i="5"/>
  <c r="G4149" i="5" s="1"/>
  <c r="F4157" i="5"/>
  <c r="G4157" i="5" s="1"/>
  <c r="F4165" i="5"/>
  <c r="G4165" i="5" s="1"/>
  <c r="F3966" i="5"/>
  <c r="G3966" i="5" s="1"/>
  <c r="F4006" i="5"/>
  <c r="G4006" i="5" s="1"/>
  <c r="F4022" i="5"/>
  <c r="G4022" i="5" s="1"/>
  <c r="F4038" i="5"/>
  <c r="G4038" i="5" s="1"/>
  <c r="F4054" i="5"/>
  <c r="G4054" i="5" s="1"/>
  <c r="F4070" i="5"/>
  <c r="G4070" i="5" s="1"/>
  <c r="F4094" i="5"/>
  <c r="G4094" i="5" s="1"/>
  <c r="F4126" i="5"/>
  <c r="G4126" i="5" s="1"/>
  <c r="F4142" i="5"/>
  <c r="G4142" i="5" s="1"/>
  <c r="F2017" i="5"/>
  <c r="G2017" i="5" s="1"/>
  <c r="F2855" i="5"/>
  <c r="G2855" i="5" s="1"/>
  <c r="F3351" i="5"/>
  <c r="G3351" i="5" s="1"/>
  <c r="F3459" i="5"/>
  <c r="G3459" i="5" s="1"/>
  <c r="F3543" i="5"/>
  <c r="G3543" i="5" s="1"/>
  <c r="F3647" i="5"/>
  <c r="G3647" i="5" s="1"/>
  <c r="F3699" i="5"/>
  <c r="G3699" i="5" s="1"/>
  <c r="F3726" i="5"/>
  <c r="G3726" i="5" s="1"/>
  <c r="F3759" i="5"/>
  <c r="G3759" i="5" s="1"/>
  <c r="F3791" i="5"/>
  <c r="G3791" i="5" s="1"/>
  <c r="F3823" i="5"/>
  <c r="G3823" i="5" s="1"/>
  <c r="F3855" i="5"/>
  <c r="G3855" i="5" s="1"/>
  <c r="F3895" i="5"/>
  <c r="G3895" i="5" s="1"/>
  <c r="F3919" i="5"/>
  <c r="G3919" i="5" s="1"/>
  <c r="F3959" i="5"/>
  <c r="G3959" i="5" s="1"/>
  <c r="F3991" i="5"/>
  <c r="G3991" i="5" s="1"/>
  <c r="F4031" i="5"/>
  <c r="G4031" i="5" s="1"/>
  <c r="F4071" i="5"/>
  <c r="G4071" i="5" s="1"/>
  <c r="F4127" i="5"/>
  <c r="G4127" i="5" s="1"/>
  <c r="F2" i="5"/>
  <c r="G2" i="5" s="1"/>
  <c r="F3700" i="5"/>
  <c r="G3700" i="5" s="1"/>
  <c r="F3816" i="5"/>
  <c r="G3816" i="5" s="1"/>
  <c r="F3880" i="5"/>
  <c r="G3880" i="5" s="1"/>
  <c r="F3928" i="5"/>
  <c r="G3928" i="5" s="1"/>
  <c r="F3976" i="5"/>
  <c r="G3976" i="5" s="1"/>
  <c r="F4032" i="5"/>
  <c r="G4032" i="5" s="1"/>
  <c r="F4072" i="5"/>
  <c r="G4072" i="5" s="1"/>
  <c r="F4112" i="5"/>
  <c r="G4112" i="5" s="1"/>
  <c r="F4160" i="5"/>
  <c r="G4160" i="5" s="1"/>
  <c r="F2519" i="5"/>
  <c r="G2519" i="5" s="1"/>
  <c r="F3334" i="5"/>
  <c r="G3334" i="5" s="1"/>
  <c r="F3486" i="5"/>
  <c r="G3486" i="5" s="1"/>
  <c r="F3635" i="5"/>
  <c r="G3635" i="5" s="1"/>
  <c r="F3728" i="5"/>
  <c r="G3728" i="5" s="1"/>
  <c r="F3777" i="5"/>
  <c r="G3777" i="5" s="1"/>
  <c r="F3825" i="5"/>
  <c r="G3825" i="5" s="1"/>
  <c r="F3897" i="5"/>
  <c r="G3897" i="5" s="1"/>
  <c r="F3945" i="5"/>
  <c r="G3945" i="5" s="1"/>
  <c r="F3985" i="5"/>
  <c r="G3985" i="5" s="1"/>
  <c r="F4017" i="5"/>
  <c r="G4017" i="5" s="1"/>
  <c r="F4049" i="5"/>
  <c r="G4049" i="5" s="1"/>
  <c r="F4073" i="5"/>
  <c r="G4073" i="5" s="1"/>
  <c r="F4113" i="5"/>
  <c r="G4113" i="5" s="1"/>
  <c r="F4153" i="5"/>
  <c r="G4153" i="5" s="1"/>
  <c r="F1809" i="5"/>
  <c r="G1809" i="5" s="1"/>
  <c r="F1995" i="5"/>
  <c r="G1995" i="5" s="1"/>
  <c r="F2165" i="5"/>
  <c r="G2165" i="5" s="1"/>
  <c r="F2337" i="5"/>
  <c r="G2337" i="5" s="1"/>
  <c r="F2481" i="5"/>
  <c r="G2481" i="5" s="1"/>
  <c r="F2583" i="5"/>
  <c r="G2583" i="5" s="1"/>
  <c r="F2674" i="5"/>
  <c r="G2674" i="5" s="1"/>
  <c r="F2759" i="5"/>
  <c r="G2759" i="5" s="1"/>
  <c r="F2845" i="5"/>
  <c r="G2845" i="5" s="1"/>
  <c r="F2930" i="5"/>
  <c r="G2930" i="5" s="1"/>
  <c r="F2998" i="5"/>
  <c r="G2998" i="5" s="1"/>
  <c r="F3062" i="5"/>
  <c r="G3062" i="5" s="1"/>
  <c r="F3126" i="5"/>
  <c r="G3126" i="5" s="1"/>
  <c r="F3190" i="5"/>
  <c r="G3190" i="5" s="1"/>
  <c r="F3254" i="5"/>
  <c r="G3254" i="5" s="1"/>
  <c r="F3318" i="5"/>
  <c r="G3318" i="5" s="1"/>
  <c r="F3350" i="5"/>
  <c r="G3350" i="5" s="1"/>
  <c r="F3371" i="5"/>
  <c r="G3371" i="5" s="1"/>
  <c r="F3391" i="5"/>
  <c r="G3391" i="5" s="1"/>
  <c r="F3414" i="5"/>
  <c r="G3414" i="5" s="1"/>
  <c r="F3435" i="5"/>
  <c r="G3435" i="5" s="1"/>
  <c r="F3455" i="5"/>
  <c r="G3455" i="5" s="1"/>
  <c r="F3478" i="5"/>
  <c r="G3478" i="5" s="1"/>
  <c r="F3499" i="5"/>
  <c r="G3499" i="5" s="1"/>
  <c r="F3519" i="5"/>
  <c r="G3519" i="5" s="1"/>
  <c r="F3542" i="5"/>
  <c r="G3542" i="5" s="1"/>
  <c r="F3563" i="5"/>
  <c r="G3563" i="5" s="1"/>
  <c r="F3583" i="5"/>
  <c r="G3583" i="5" s="1"/>
  <c r="F3606" i="5"/>
  <c r="G3606" i="5" s="1"/>
  <c r="F3627" i="5"/>
  <c r="G3627" i="5" s="1"/>
  <c r="F3646" i="5"/>
  <c r="G3646" i="5" s="1"/>
  <c r="F3662" i="5"/>
  <c r="G3662" i="5" s="1"/>
  <c r="F3678" i="5"/>
  <c r="G3678" i="5" s="1"/>
  <c r="F3688" i="5"/>
  <c r="G3688" i="5" s="1"/>
  <c r="F3698" i="5"/>
  <c r="G3698" i="5" s="1"/>
  <c r="F3707" i="5"/>
  <c r="G3707" i="5" s="1"/>
  <c r="F3716" i="5"/>
  <c r="G3716" i="5" s="1"/>
  <c r="F3725" i="5"/>
  <c r="G3725" i="5" s="1"/>
  <c r="F3734" i="5"/>
  <c r="G3734" i="5" s="1"/>
  <c r="F3742" i="5"/>
  <c r="G3742" i="5" s="1"/>
  <c r="F3750" i="5"/>
  <c r="G3750" i="5" s="1"/>
  <c r="F3758" i="5"/>
  <c r="G3758" i="5" s="1"/>
  <c r="F3766" i="5"/>
  <c r="G3766" i="5" s="1"/>
  <c r="F3774" i="5"/>
  <c r="G3774" i="5" s="1"/>
  <c r="F3782" i="5"/>
  <c r="G3782" i="5" s="1"/>
  <c r="F3790" i="5"/>
  <c r="G3790" i="5" s="1"/>
  <c r="F3798" i="5"/>
  <c r="G3798" i="5" s="1"/>
  <c r="F3806" i="5"/>
  <c r="G3806" i="5" s="1"/>
  <c r="F3814" i="5"/>
  <c r="G3814" i="5" s="1"/>
  <c r="F3822" i="5"/>
  <c r="G3822" i="5" s="1"/>
  <c r="F3830" i="5"/>
  <c r="G3830" i="5" s="1"/>
  <c r="F3838" i="5"/>
  <c r="G3838" i="5" s="1"/>
  <c r="F3846" i="5"/>
  <c r="G3846" i="5" s="1"/>
  <c r="F3854" i="5"/>
  <c r="G3854" i="5" s="1"/>
  <c r="F3862" i="5"/>
  <c r="G3862" i="5" s="1"/>
  <c r="F3870" i="5"/>
  <c r="G3870" i="5" s="1"/>
  <c r="F3878" i="5"/>
  <c r="G3878" i="5" s="1"/>
  <c r="F3886" i="5"/>
  <c r="G3886" i="5" s="1"/>
  <c r="F3894" i="5"/>
  <c r="G3894" i="5" s="1"/>
  <c r="F3902" i="5"/>
  <c r="G3902" i="5" s="1"/>
  <c r="F3910" i="5"/>
  <c r="G3910" i="5" s="1"/>
  <c r="F3918" i="5"/>
  <c r="G3918" i="5" s="1"/>
  <c r="F3926" i="5"/>
  <c r="G3926" i="5" s="1"/>
  <c r="F3934" i="5"/>
  <c r="G3934" i="5" s="1"/>
  <c r="F3942" i="5"/>
  <c r="G3942" i="5" s="1"/>
  <c r="F3950" i="5"/>
  <c r="G3950" i="5" s="1"/>
  <c r="F3958" i="5"/>
  <c r="G3958" i="5" s="1"/>
  <c r="F3974" i="5"/>
  <c r="G3974" i="5" s="1"/>
  <c r="F3982" i="5"/>
  <c r="G3982" i="5" s="1"/>
  <c r="F3990" i="5"/>
  <c r="G3990" i="5" s="1"/>
  <c r="F3998" i="5"/>
  <c r="G3998" i="5" s="1"/>
  <c r="F4014" i="5"/>
  <c r="G4014" i="5" s="1"/>
  <c r="F4030" i="5"/>
  <c r="G4030" i="5" s="1"/>
  <c r="F4046" i="5"/>
  <c r="G4046" i="5" s="1"/>
  <c r="F4062" i="5"/>
  <c r="G4062" i="5" s="1"/>
  <c r="F4078" i="5"/>
  <c r="G4078" i="5" s="1"/>
  <c r="F4118" i="5"/>
  <c r="G4118" i="5" s="1"/>
  <c r="F4158" i="5"/>
  <c r="G4158" i="5" s="1"/>
  <c r="F2357" i="5"/>
  <c r="G2357" i="5" s="1"/>
  <c r="F2595" i="5"/>
  <c r="G2595" i="5" s="1"/>
  <c r="F2685" i="5"/>
  <c r="G2685" i="5" s="1"/>
  <c r="F2770" i="5"/>
  <c r="G2770" i="5" s="1"/>
  <c r="F3006" i="5"/>
  <c r="G3006" i="5" s="1"/>
  <c r="F3134" i="5"/>
  <c r="G3134" i="5" s="1"/>
  <c r="F3374" i="5"/>
  <c r="G3374" i="5" s="1"/>
  <c r="F3523" i="5"/>
  <c r="G3523" i="5" s="1"/>
  <c r="F3663" i="5"/>
  <c r="G3663" i="5" s="1"/>
  <c r="F3735" i="5"/>
  <c r="G3735" i="5" s="1"/>
  <c r="F3783" i="5"/>
  <c r="G3783" i="5" s="1"/>
  <c r="F3831" i="5"/>
  <c r="G3831" i="5" s="1"/>
  <c r="F3879" i="5"/>
  <c r="G3879" i="5" s="1"/>
  <c r="F3935" i="5"/>
  <c r="G3935" i="5" s="1"/>
  <c r="F3975" i="5"/>
  <c r="G3975" i="5" s="1"/>
  <c r="F4023" i="5"/>
  <c r="G4023" i="5" s="1"/>
  <c r="F4079" i="5"/>
  <c r="G4079" i="5" s="1"/>
  <c r="F4119" i="5"/>
  <c r="G4119" i="5" s="1"/>
  <c r="F4159" i="5"/>
  <c r="G4159" i="5" s="1"/>
  <c r="F3667" i="5"/>
  <c r="G3667" i="5" s="1"/>
  <c r="F3832" i="5"/>
  <c r="G3832" i="5" s="1"/>
  <c r="F3944" i="5"/>
  <c r="G3944" i="5" s="1"/>
  <c r="F4016" i="5"/>
  <c r="G4016" i="5" s="1"/>
  <c r="F4080" i="5"/>
  <c r="G4080" i="5" s="1"/>
  <c r="F4136" i="5"/>
  <c r="G4136" i="5" s="1"/>
  <c r="F1889" i="5"/>
  <c r="G1889" i="5" s="1"/>
  <c r="F3463" i="5"/>
  <c r="G3463" i="5" s="1"/>
  <c r="F3692" i="5"/>
  <c r="G3692" i="5" s="1"/>
  <c r="F3801" i="5"/>
  <c r="G3801" i="5" s="1"/>
  <c r="F3889" i="5"/>
  <c r="G3889" i="5" s="1"/>
  <c r="F3953" i="5"/>
  <c r="G3953" i="5" s="1"/>
  <c r="F4025" i="5"/>
  <c r="G4025" i="5" s="1"/>
  <c r="F4097" i="5"/>
  <c r="G4097" i="5" s="1"/>
  <c r="F4161" i="5"/>
  <c r="G4161" i="5" s="1"/>
  <c r="F1865" i="5"/>
  <c r="G1865" i="5" s="1"/>
  <c r="F2037" i="5"/>
  <c r="G2037" i="5" s="1"/>
  <c r="F2209" i="5"/>
  <c r="G2209" i="5" s="1"/>
  <c r="F2379" i="5"/>
  <c r="G2379" i="5" s="1"/>
  <c r="F2506" i="5"/>
  <c r="G2506" i="5" s="1"/>
  <c r="F2609" i="5"/>
  <c r="G2609" i="5" s="1"/>
  <c r="F2695" i="5"/>
  <c r="G2695" i="5" s="1"/>
  <c r="F2781" i="5"/>
  <c r="G2781" i="5" s="1"/>
  <c r="F2866" i="5"/>
  <c r="G2866" i="5" s="1"/>
  <c r="F2950" i="5"/>
  <c r="G2950" i="5" s="1"/>
  <c r="F3014" i="5"/>
  <c r="G3014" i="5" s="1"/>
  <c r="F3078" i="5"/>
  <c r="G3078" i="5" s="1"/>
  <c r="F3142" i="5"/>
  <c r="G3142" i="5" s="1"/>
  <c r="F3206" i="5"/>
  <c r="G3206" i="5" s="1"/>
  <c r="F3270" i="5"/>
  <c r="G3270" i="5" s="1"/>
  <c r="F3331" i="5"/>
  <c r="G3331" i="5" s="1"/>
  <c r="F3355" i="5"/>
  <c r="G3355" i="5" s="1"/>
  <c r="F3375" i="5"/>
  <c r="G3375" i="5" s="1"/>
  <c r="F3398" i="5"/>
  <c r="G3398" i="5" s="1"/>
  <c r="F3419" i="5"/>
  <c r="G3419" i="5" s="1"/>
  <c r="F3439" i="5"/>
  <c r="G3439" i="5" s="1"/>
  <c r="F3462" i="5"/>
  <c r="G3462" i="5" s="1"/>
  <c r="F3483" i="5"/>
  <c r="G3483" i="5" s="1"/>
  <c r="F3503" i="5"/>
  <c r="G3503" i="5" s="1"/>
  <c r="F3526" i="5"/>
  <c r="G3526" i="5" s="1"/>
  <c r="F3547" i="5"/>
  <c r="G3547" i="5" s="1"/>
  <c r="F3567" i="5"/>
  <c r="G3567" i="5" s="1"/>
  <c r="F3590" i="5"/>
  <c r="G3590" i="5" s="1"/>
  <c r="F3611" i="5"/>
  <c r="G3611" i="5" s="1"/>
  <c r="F3651" i="5"/>
  <c r="G3651" i="5" s="1"/>
  <c r="F3709" i="5"/>
  <c r="G3709" i="5" s="1"/>
  <c r="F3718" i="5"/>
  <c r="G3718" i="5" s="1"/>
  <c r="F3727" i="5"/>
  <c r="G3727" i="5" s="1"/>
  <c r="F3736" i="5"/>
  <c r="G3736" i="5" s="1"/>
  <c r="F3744" i="5"/>
  <c r="G3744" i="5" s="1"/>
  <c r="F3752" i="5"/>
  <c r="G3752" i="5" s="1"/>
  <c r="F3760" i="5"/>
  <c r="G3760" i="5" s="1"/>
  <c r="F3768" i="5"/>
  <c r="G3768" i="5" s="1"/>
  <c r="F3776" i="5"/>
  <c r="G3776" i="5" s="1"/>
  <c r="F3784" i="5"/>
  <c r="G3784" i="5" s="1"/>
  <c r="F3792" i="5"/>
  <c r="G3792" i="5" s="1"/>
  <c r="F3800" i="5"/>
  <c r="G3800" i="5" s="1"/>
  <c r="F3824" i="5"/>
  <c r="G3824" i="5" s="1"/>
  <c r="F3864" i="5"/>
  <c r="G3864" i="5" s="1"/>
  <c r="F3896" i="5"/>
  <c r="G3896" i="5" s="1"/>
  <c r="F3936" i="5"/>
  <c r="G3936" i="5" s="1"/>
  <c r="F3984" i="5"/>
  <c r="G3984" i="5" s="1"/>
  <c r="F4040" i="5"/>
  <c r="G4040" i="5" s="1"/>
  <c r="F4096" i="5"/>
  <c r="G4096" i="5" s="1"/>
  <c r="F4144" i="5"/>
  <c r="G4144" i="5" s="1"/>
  <c r="F2229" i="5"/>
  <c r="G2229" i="5" s="1"/>
  <c r="F2791" i="5"/>
  <c r="G2791" i="5" s="1"/>
  <c r="F2958" i="5"/>
  <c r="G2958" i="5" s="1"/>
  <c r="F3086" i="5"/>
  <c r="G3086" i="5" s="1"/>
  <c r="F3214" i="5"/>
  <c r="G3214" i="5" s="1"/>
  <c r="F3399" i="5"/>
  <c r="G3399" i="5" s="1"/>
  <c r="F3443" i="5"/>
  <c r="G3443" i="5" s="1"/>
  <c r="F3571" i="5"/>
  <c r="G3571" i="5" s="1"/>
  <c r="F3614" i="5"/>
  <c r="G3614" i="5" s="1"/>
  <c r="F3683" i="5"/>
  <c r="G3683" i="5" s="1"/>
  <c r="F3719" i="5"/>
  <c r="G3719" i="5" s="1"/>
  <c r="F3753" i="5"/>
  <c r="G3753" i="5" s="1"/>
  <c r="F3785" i="5"/>
  <c r="G3785" i="5" s="1"/>
  <c r="F3833" i="5"/>
  <c r="G3833" i="5" s="1"/>
  <c r="F3849" i="5"/>
  <c r="G3849" i="5" s="1"/>
  <c r="F3881" i="5"/>
  <c r="G3881" i="5" s="1"/>
  <c r="F3937" i="5"/>
  <c r="G3937" i="5" s="1"/>
  <c r="F3977" i="5"/>
  <c r="G3977" i="5" s="1"/>
  <c r="F4033" i="5"/>
  <c r="G4033" i="5" s="1"/>
  <c r="F4081" i="5"/>
  <c r="G4081" i="5" s="1"/>
  <c r="F4129" i="5"/>
  <c r="G4129" i="5" s="1"/>
  <c r="Q58" i="14"/>
  <c r="R58" i="14" s="1"/>
  <c r="Q57" i="14"/>
  <c r="R57" i="14" s="1"/>
  <c r="E49" i="14"/>
  <c r="E44" i="14"/>
  <c r="E39" i="14"/>
  <c r="T33" i="14" a="1"/>
  <c r="T33" i="14" s="1"/>
  <c r="D26" i="14"/>
  <c r="E17" i="14"/>
  <c r="E16" i="14"/>
  <c r="E15" i="14"/>
  <c r="T14" i="14"/>
  <c r="E14" i="14"/>
  <c r="U13" i="14"/>
  <c r="E13" i="14"/>
  <c r="E12" i="14"/>
  <c r="E11" i="14"/>
  <c r="E10" i="14"/>
  <c r="T9" i="14"/>
  <c r="V9" i="14" s="1"/>
  <c r="C22" i="14" s="1"/>
  <c r="AC8" i="14"/>
  <c r="H9" i="14" s="1"/>
  <c r="I9" i="14" s="1"/>
  <c r="AB8" i="14"/>
  <c r="H8" i="14" s="1"/>
  <c r="I8" i="14" s="1"/>
  <c r="T8" i="14"/>
  <c r="V8" i="14" s="1"/>
  <c r="C21" i="14" s="1"/>
  <c r="W7" i="14"/>
  <c r="T7" i="14"/>
  <c r="V7" i="14" s="1"/>
  <c r="C27" i="14" s="1"/>
  <c r="H3" i="14" s="1"/>
  <c r="W6" i="14"/>
  <c r="T6" i="14"/>
  <c r="V6" i="14" s="1"/>
  <c r="C26" i="14" s="1"/>
  <c r="T5" i="14"/>
  <c r="V5" i="14" s="1"/>
  <c r="C25" i="14" s="1"/>
  <c r="T4" i="14"/>
  <c r="V4" i="14" s="1"/>
  <c r="C24" i="14" s="1"/>
  <c r="T3" i="14"/>
  <c r="V3" i="14" s="1"/>
  <c r="C23" i="14" s="1"/>
  <c r="U2" i="14"/>
  <c r="T2" i="14"/>
  <c r="V2" i="14" s="1"/>
  <c r="C20" i="14" s="1"/>
  <c r="F32" i="14" s="1"/>
  <c r="Q60" i="13"/>
  <c r="R60" i="13" s="1"/>
  <c r="Q59" i="13"/>
  <c r="R59" i="13" s="1"/>
  <c r="E48" i="13"/>
  <c r="E43" i="13"/>
  <c r="E38" i="13"/>
  <c r="T34" i="13"/>
  <c r="D25" i="13"/>
  <c r="E15" i="13"/>
  <c r="T14" i="13"/>
  <c r="E14" i="13"/>
  <c r="U13" i="13"/>
  <c r="E13" i="13"/>
  <c r="E12" i="13"/>
  <c r="E11" i="13"/>
  <c r="E10" i="13"/>
  <c r="T9" i="13"/>
  <c r="V9" i="13" s="1"/>
  <c r="C21" i="13" s="1"/>
  <c r="E9" i="13"/>
  <c r="AA8" i="13"/>
  <c r="H7" i="13" s="1"/>
  <c r="I7" i="13" s="1"/>
  <c r="Z8" i="13"/>
  <c r="H6" i="13" s="1"/>
  <c r="I6" i="13" s="1"/>
  <c r="T8" i="13"/>
  <c r="V8" i="13" s="1"/>
  <c r="C20" i="13" s="1"/>
  <c r="E8" i="13"/>
  <c r="W7" i="13"/>
  <c r="V7" i="13"/>
  <c r="C26" i="13" s="1"/>
  <c r="W6" i="13"/>
  <c r="T6" i="13"/>
  <c r="V6" i="13" s="1"/>
  <c r="C25" i="13" s="1"/>
  <c r="T5" i="13"/>
  <c r="V5" i="13" s="1"/>
  <c r="C24" i="13" s="1"/>
  <c r="T4" i="13"/>
  <c r="V4" i="13" s="1"/>
  <c r="C23" i="13" s="1"/>
  <c r="T3" i="13"/>
  <c r="V3" i="13" s="1"/>
  <c r="C22" i="13" s="1"/>
  <c r="I3" i="13"/>
  <c r="U2" i="13"/>
  <c r="C19" i="13"/>
  <c r="F31" i="13" s="1"/>
  <c r="I3" i="14" l="1"/>
  <c r="S63" i="13"/>
  <c r="R50" i="13"/>
  <c r="R55" i="13"/>
  <c r="R57" i="13" s="1"/>
  <c r="R49" i="13"/>
  <c r="W2" i="13"/>
  <c r="Z57" i="13" s="1"/>
  <c r="F30" i="14"/>
  <c r="R48" i="14"/>
  <c r="W2" i="14"/>
  <c r="D20" i="14" s="1"/>
  <c r="S23" i="14" s="1"/>
  <c r="S26" i="14" s="1"/>
  <c r="D40" i="14" s="1"/>
  <c r="R53" i="14"/>
  <c r="R55" i="14" s="1"/>
  <c r="F35" i="14" s="1"/>
  <c r="R47" i="14"/>
  <c r="AQ66" i="11"/>
  <c r="AN58" i="11"/>
  <c r="AN37" i="11" s="1"/>
  <c r="AV46" i="11"/>
  <c r="AV48" i="11" s="1"/>
  <c r="AQ64" i="11"/>
  <c r="J33" i="11"/>
  <c r="AB16" i="11" s="1"/>
  <c r="J32" i="11"/>
  <c r="AB13" i="11" s="1"/>
  <c r="J30" i="11"/>
  <c r="AB7" i="11" s="1"/>
  <c r="J29" i="11"/>
  <c r="AB4" i="11" s="1"/>
  <c r="J31" i="11"/>
  <c r="AB10" i="11" s="1"/>
  <c r="AN20" i="10"/>
  <c r="AO20" i="10" s="1"/>
  <c r="U5" i="10"/>
  <c r="Z5" i="10" s="1"/>
  <c r="U6" i="10"/>
  <c r="Z6" i="10" s="1"/>
  <c r="U7" i="10"/>
  <c r="Z7" i="10" s="1"/>
  <c r="U8" i="10"/>
  <c r="Z8" i="10" s="1"/>
  <c r="U9" i="10"/>
  <c r="Z9" i="10" s="1"/>
  <c r="U4" i="10"/>
  <c r="X9" i="10" s="1"/>
  <c r="AQ18" i="10"/>
  <c r="AR18" i="10" s="1"/>
  <c r="AS18" i="10" s="1"/>
  <c r="H10" i="11"/>
  <c r="Y4" i="10" s="1"/>
  <c r="AM18" i="10"/>
  <c r="AN18" i="10" s="1"/>
  <c r="AO18" i="10" s="1"/>
  <c r="C11" i="10" s="1"/>
  <c r="O16" i="10" s="1"/>
  <c r="AO20" i="11"/>
  <c r="AF31" i="11" s="1"/>
  <c r="T116" i="11" s="1"/>
  <c r="AN49" i="11"/>
  <c r="O109" i="11"/>
  <c r="AO17" i="11"/>
  <c r="H7" i="11" s="1"/>
  <c r="AR22" i="11"/>
  <c r="B56" i="11" s="1"/>
  <c r="C56" i="11" s="1"/>
  <c r="AO18" i="11"/>
  <c r="AN44" i="11"/>
  <c r="AF29" i="11"/>
  <c r="P111" i="11" s="1"/>
  <c r="T28" i="11"/>
  <c r="W28" i="11" s="1"/>
  <c r="T29" i="11"/>
  <c r="W29" i="11" s="1"/>
  <c r="T31" i="11"/>
  <c r="W31" i="11" s="1"/>
  <c r="AA28" i="11"/>
  <c r="Y28" i="11"/>
  <c r="AQ65" i="11"/>
  <c r="AQ61" i="11"/>
  <c r="AQ62" i="11"/>
  <c r="AQ63" i="11"/>
  <c r="AN52" i="11"/>
  <c r="AN51" i="11"/>
  <c r="AN50" i="11"/>
  <c r="AN48" i="11"/>
  <c r="AN47" i="11"/>
  <c r="AN46" i="11"/>
  <c r="AN45" i="11"/>
  <c r="H15" i="11"/>
  <c r="H16" i="11"/>
  <c r="J28" i="11"/>
  <c r="AB2" i="11" s="1"/>
  <c r="H13" i="11"/>
  <c r="H14" i="11"/>
  <c r="B35" i="11"/>
  <c r="E33" i="11"/>
  <c r="E32" i="11"/>
  <c r="E31" i="11"/>
  <c r="E30" i="11"/>
  <c r="E29" i="11"/>
  <c r="E28" i="11"/>
  <c r="K7" i="11"/>
  <c r="H9" i="11"/>
  <c r="Z1" i="11"/>
  <c r="W1" i="11"/>
  <c r="U18" i="11"/>
  <c r="U1" i="11"/>
  <c r="V15" i="11"/>
  <c r="V12" i="11"/>
  <c r="V9" i="11"/>
  <c r="V6" i="11"/>
  <c r="V3" i="11"/>
  <c r="O1" i="11"/>
  <c r="R19" i="11"/>
  <c r="E16" i="11"/>
  <c r="E15" i="11"/>
  <c r="E14" i="11"/>
  <c r="E13" i="11"/>
  <c r="E12" i="11"/>
  <c r="E11" i="11"/>
  <c r="E10" i="11"/>
  <c r="E9" i="11"/>
  <c r="AL47" i="10"/>
  <c r="AM47" i="10" s="1"/>
  <c r="AL45" i="10"/>
  <c r="AM45" i="10" s="1"/>
  <c r="AL43" i="10"/>
  <c r="AM43" i="10" s="1"/>
  <c r="B22" i="10" s="1"/>
  <c r="AK41" i="10"/>
  <c r="C13" i="10" s="1"/>
  <c r="J1" i="10" s="1"/>
  <c r="AO40" i="10"/>
  <c r="AO39" i="10"/>
  <c r="AO38" i="10"/>
  <c r="AO37" i="10"/>
  <c r="AO36" i="10"/>
  <c r="AO35" i="10"/>
  <c r="AO34" i="10"/>
  <c r="AO2" i="10"/>
  <c r="K3" i="10" s="1"/>
  <c r="X10" i="7"/>
  <c r="K3" i="7" s="1"/>
  <c r="AN29" i="10"/>
  <c r="C12" i="10" s="1"/>
  <c r="S9" i="10" s="1"/>
  <c r="E8" i="10"/>
  <c r="E7" i="10"/>
  <c r="BR34" i="6"/>
  <c r="BS34" i="6" s="1"/>
  <c r="C25" i="6"/>
  <c r="H25" i="6" s="1"/>
  <c r="BR33" i="6"/>
  <c r="BS33" i="6" s="1"/>
  <c r="D22" i="6" s="1"/>
  <c r="J30" i="6" s="1"/>
  <c r="BR64" i="6"/>
  <c r="C26" i="6" s="1"/>
  <c r="J18" i="6" s="1"/>
  <c r="C12" i="6"/>
  <c r="K4" i="6" s="1"/>
  <c r="BR35" i="6"/>
  <c r="BS35" i="6" s="1"/>
  <c r="BU64" i="6"/>
  <c r="C13" i="6" s="1"/>
  <c r="J2" i="6" s="1"/>
  <c r="BR26" i="6"/>
  <c r="BS26" i="6" s="1"/>
  <c r="BR27" i="6"/>
  <c r="BS27" i="6" s="1"/>
  <c r="H10" i="6"/>
  <c r="S40" i="3"/>
  <c r="S39" i="3"/>
  <c r="S38" i="3"/>
  <c r="S37" i="3"/>
  <c r="S36" i="3"/>
  <c r="S42" i="3" s="1"/>
  <c r="H9" i="3"/>
  <c r="I9" i="3"/>
  <c r="AB8" i="3"/>
  <c r="H13" i="3"/>
  <c r="I13" i="3" s="1"/>
  <c r="AC8" i="3"/>
  <c r="H14" i="3"/>
  <c r="H15" i="3"/>
  <c r="I15" i="3" s="1"/>
  <c r="H20" i="3"/>
  <c r="N15" i="4"/>
  <c r="H15" i="4"/>
  <c r="I15" i="4" s="1"/>
  <c r="Z8" i="4"/>
  <c r="H8" i="4" s="1"/>
  <c r="I8" i="4" s="1"/>
  <c r="AA8" i="4"/>
  <c r="H9" i="4" s="1"/>
  <c r="I9" i="4" s="1"/>
  <c r="H10" i="4"/>
  <c r="I10" i="4" s="1"/>
  <c r="N20" i="3"/>
  <c r="U2" i="4"/>
  <c r="W2" i="4" s="1"/>
  <c r="T5" i="4"/>
  <c r="V5" i="4" s="1"/>
  <c r="C24" i="4" s="1"/>
  <c r="U2" i="3"/>
  <c r="W2" i="3" s="1"/>
  <c r="D20" i="3" s="1"/>
  <c r="T33" i="3" a="1"/>
  <c r="T33" i="3"/>
  <c r="F31" i="3"/>
  <c r="E50" i="4"/>
  <c r="E51" i="3"/>
  <c r="W28" i="7"/>
  <c r="D11" i="7" s="1"/>
  <c r="J17" i="7" s="1"/>
  <c r="V27" i="7"/>
  <c r="C11" i="7" s="1"/>
  <c r="O17" i="7" s="1"/>
  <c r="Q58" i="4"/>
  <c r="R58" i="4" s="1"/>
  <c r="F32" i="4" s="1"/>
  <c r="S62" i="4" s="1"/>
  <c r="F33" i="4" s="1"/>
  <c r="E16" i="4"/>
  <c r="T14" i="4"/>
  <c r="U13" i="4"/>
  <c r="T14" i="3"/>
  <c r="U13" i="3"/>
  <c r="G4" i="9"/>
  <c r="G13" i="9" s="1"/>
  <c r="G5" i="9"/>
  <c r="G6" i="9"/>
  <c r="G3" i="9"/>
  <c r="G7" i="9"/>
  <c r="G8" i="9"/>
  <c r="G9" i="9"/>
  <c r="G10" i="9"/>
  <c r="G11" i="9"/>
  <c r="G12" i="9"/>
  <c r="S41" i="4"/>
  <c r="S40" i="4"/>
  <c r="S39" i="4" s="1"/>
  <c r="H5" i="4"/>
  <c r="I5" i="4" s="1"/>
  <c r="H6" i="4"/>
  <c r="I6" i="4" s="1"/>
  <c r="H7" i="4"/>
  <c r="I7" i="4" s="1"/>
  <c r="N8" i="4"/>
  <c r="N9" i="4"/>
  <c r="N10" i="4"/>
  <c r="N11" i="4"/>
  <c r="N12" i="4"/>
  <c r="H13" i="4"/>
  <c r="I13" i="4" s="1"/>
  <c r="N13" i="4"/>
  <c r="H14" i="4"/>
  <c r="I14" i="4" s="1"/>
  <c r="N14" i="4"/>
  <c r="H6" i="3"/>
  <c r="I6" i="3"/>
  <c r="H7" i="3"/>
  <c r="I7" i="3"/>
  <c r="H8" i="3" a="1"/>
  <c r="H8" i="3"/>
  <c r="H10" i="3"/>
  <c r="H12" i="3" a="1"/>
  <c r="H12" i="3"/>
  <c r="I12" i="3"/>
  <c r="H18" i="3"/>
  <c r="I18" i="3" s="1"/>
  <c r="N18" i="3"/>
  <c r="H19" i="3"/>
  <c r="I19" i="3" s="1"/>
  <c r="N19" i="3"/>
  <c r="V54" i="7"/>
  <c r="C13" i="7" s="1"/>
  <c r="J2" i="7" s="1"/>
  <c r="V39" i="7"/>
  <c r="C12" i="7" s="1"/>
  <c r="S10" i="7" s="1"/>
  <c r="V31" i="7"/>
  <c r="W31" i="7" s="1"/>
  <c r="D12" i="7" s="1"/>
  <c r="P3" i="7" s="1"/>
  <c r="E8" i="7"/>
  <c r="D25" i="6"/>
  <c r="E19" i="6"/>
  <c r="E18" i="6"/>
  <c r="D12" i="6"/>
  <c r="E6" i="6"/>
  <c r="E5" i="6"/>
  <c r="E45" i="4"/>
  <c r="N17" i="3"/>
  <c r="N16" i="3"/>
  <c r="E46" i="3"/>
  <c r="I3" i="4"/>
  <c r="N15" i="3"/>
  <c r="N14" i="3"/>
  <c r="N13" i="3"/>
  <c r="H11" i="3"/>
  <c r="I11" i="3"/>
  <c r="U47" i="3"/>
  <c r="I4" i="3"/>
  <c r="I3" i="3"/>
  <c r="Q59" i="4"/>
  <c r="R59" i="4" s="1"/>
  <c r="F36" i="4" s="1"/>
  <c r="T2" i="4"/>
  <c r="V2" i="4" s="1"/>
  <c r="C19" i="4" s="1"/>
  <c r="F30" i="4" s="1"/>
  <c r="T33" i="4"/>
  <c r="D25" i="4"/>
  <c r="E40" i="4"/>
  <c r="E15" i="4"/>
  <c r="E14" i="4"/>
  <c r="E13" i="4"/>
  <c r="E12" i="4"/>
  <c r="E11" i="4"/>
  <c r="E10" i="4"/>
  <c r="E9" i="4"/>
  <c r="E8" i="4"/>
  <c r="T9" i="4"/>
  <c r="V9" i="4" s="1"/>
  <c r="C21" i="4" s="1"/>
  <c r="T8" i="4"/>
  <c r="V8" i="4" s="1"/>
  <c r="C20" i="4" s="1"/>
  <c r="W7" i="4"/>
  <c r="T7" i="4"/>
  <c r="V7" i="4" s="1"/>
  <c r="C26" i="4" s="1"/>
  <c r="W6" i="4"/>
  <c r="T6" i="4"/>
  <c r="V6" i="4" s="1"/>
  <c r="C25" i="4" s="1"/>
  <c r="T4" i="4"/>
  <c r="V4" i="4" s="1"/>
  <c r="C23" i="4" s="1"/>
  <c r="T3" i="4"/>
  <c r="V3" i="4" s="1"/>
  <c r="C22" i="4" s="1"/>
  <c r="E41" i="3"/>
  <c r="Q58" i="3"/>
  <c r="R58" i="3" s="1"/>
  <c r="F37" i="3" s="1"/>
  <c r="Q57" i="3"/>
  <c r="R57" i="3" s="1"/>
  <c r="F36" i="3" s="1"/>
  <c r="T9" i="3"/>
  <c r="V9" i="3" s="1"/>
  <c r="C22" i="3" s="1"/>
  <c r="T8" i="3"/>
  <c r="V8" i="3" s="1"/>
  <c r="C21" i="3" s="1"/>
  <c r="W6" i="3"/>
  <c r="W7" i="3"/>
  <c r="U8" i="3"/>
  <c r="W8" i="3" s="1"/>
  <c r="D21" i="3" s="1"/>
  <c r="T7" i="3"/>
  <c r="V7" i="3" s="1"/>
  <c r="C27" i="3" s="1"/>
  <c r="T6" i="3"/>
  <c r="V6" i="3" s="1"/>
  <c r="C26" i="3" s="1"/>
  <c r="T5" i="3"/>
  <c r="V5" i="3" s="1"/>
  <c r="C25" i="3" s="1"/>
  <c r="T4" i="3"/>
  <c r="V4" i="3" s="1"/>
  <c r="C24" i="3" s="1"/>
  <c r="T3" i="3"/>
  <c r="V3" i="3" s="1"/>
  <c r="C23" i="3" s="1"/>
  <c r="T2" i="3"/>
  <c r="V2" i="3" s="1"/>
  <c r="C20" i="3" s="1"/>
  <c r="F32" i="3" s="1"/>
  <c r="E11" i="3"/>
  <c r="E12" i="3"/>
  <c r="E13" i="3"/>
  <c r="E14" i="3"/>
  <c r="E15" i="3"/>
  <c r="E16" i="3"/>
  <c r="E17" i="3"/>
  <c r="E10" i="3"/>
  <c r="D26" i="3"/>
  <c r="U9" i="3"/>
  <c r="W9" i="3" s="1"/>
  <c r="D22" i="3" s="1"/>
  <c r="R56" i="4"/>
  <c r="I20" i="3"/>
  <c r="I14" i="3"/>
  <c r="R55" i="3"/>
  <c r="F35" i="3" s="1"/>
  <c r="R50" i="3"/>
  <c r="F34" i="3" s="1"/>
  <c r="U9" i="4"/>
  <c r="W9" i="4" s="1"/>
  <c r="D21" i="4" s="1"/>
  <c r="Y58" i="4"/>
  <c r="F35" i="4" s="1"/>
  <c r="I8" i="3"/>
  <c r="I10" i="3"/>
  <c r="BR32" i="6"/>
  <c r="BS32" i="6" s="1"/>
  <c r="C22" i="6" s="1"/>
  <c r="N29" i="6" s="1"/>
  <c r="Y17" i="14" l="1"/>
  <c r="Y18" i="14"/>
  <c r="V18" i="14"/>
  <c r="V17" i="14"/>
  <c r="Z51" i="13"/>
  <c r="Z50" i="13"/>
  <c r="S38" i="4"/>
  <c r="S37" i="4" s="1"/>
  <c r="S36" i="4" s="1"/>
  <c r="S43" i="4" s="1"/>
  <c r="R47" i="3"/>
  <c r="R48" i="3"/>
  <c r="R53" i="3"/>
  <c r="S23" i="3"/>
  <c r="S26" i="3" s="1"/>
  <c r="D42" i="3" s="1"/>
  <c r="F30" i="3"/>
  <c r="H5" i="3"/>
  <c r="I5" i="3" s="1"/>
  <c r="Z49" i="4"/>
  <c r="AB48" i="4" s="1"/>
  <c r="AB49" i="4" s="1"/>
  <c r="F34" i="4" s="1"/>
  <c r="D19" i="4"/>
  <c r="S23" i="4" s="1"/>
  <c r="S26" i="4" s="1"/>
  <c r="D41" i="4" s="1"/>
  <c r="R48" i="4"/>
  <c r="R51" i="4" s="1"/>
  <c r="R54" i="4"/>
  <c r="R49" i="4"/>
  <c r="Z50" i="4"/>
  <c r="Z56" i="4"/>
  <c r="X4" i="10"/>
  <c r="X8" i="10"/>
  <c r="X7" i="10"/>
  <c r="X6" i="10"/>
  <c r="X5" i="10"/>
  <c r="Z4" i="10"/>
  <c r="B63" i="11"/>
  <c r="C63" i="11" s="1"/>
  <c r="B64" i="11"/>
  <c r="C64" i="11" s="1"/>
  <c r="J20" i="6"/>
  <c r="D11" i="6"/>
  <c r="N4" i="6" s="1"/>
  <c r="D9" i="6"/>
  <c r="K14" i="6" s="1"/>
  <c r="D10" i="6"/>
  <c r="D23" i="6"/>
  <c r="D24" i="6"/>
  <c r="N19" i="6" s="1"/>
  <c r="C11" i="6"/>
  <c r="Q9" i="6" s="1"/>
  <c r="C10" i="6"/>
  <c r="C24" i="6"/>
  <c r="Q24" i="6" s="1"/>
  <c r="C23" i="6"/>
  <c r="BR25" i="6"/>
  <c r="BS25" i="6" s="1"/>
  <c r="C9" i="6" s="1"/>
  <c r="N14" i="6" s="1"/>
  <c r="D12" i="10"/>
  <c r="P3" i="10" s="1"/>
  <c r="D11" i="10"/>
  <c r="J16" i="10" s="1"/>
  <c r="K29" i="10"/>
  <c r="C28" i="10"/>
  <c r="B35" i="10"/>
  <c r="J37" i="10"/>
  <c r="R52" i="13"/>
  <c r="Y59" i="13"/>
  <c r="F34" i="13" s="1"/>
  <c r="AI64" i="13" s="1"/>
  <c r="D19" i="13"/>
  <c r="S23" i="13" s="1"/>
  <c r="S26" i="13" s="1"/>
  <c r="D39" i="13" s="1"/>
  <c r="H4" i="13" s="1" a="1"/>
  <c r="H4" i="13" s="1"/>
  <c r="U3" i="14"/>
  <c r="W3" i="14" s="1"/>
  <c r="D23" i="14" s="1"/>
  <c r="AD24" i="14"/>
  <c r="F33" i="14" s="1"/>
  <c r="R50" i="14"/>
  <c r="F34" i="14" s="1"/>
  <c r="T13" i="14"/>
  <c r="U14" i="14"/>
  <c r="U15" i="14"/>
  <c r="U9" i="14" s="1"/>
  <c r="W9" i="14" s="1"/>
  <c r="D22" i="14" s="1"/>
  <c r="U5" i="14"/>
  <c r="W5" i="14" s="1"/>
  <c r="D25" i="14" s="1"/>
  <c r="U4" i="14"/>
  <c r="W4" i="14" s="1"/>
  <c r="D24" i="14" s="1"/>
  <c r="T15" i="14"/>
  <c r="Q45" i="14"/>
  <c r="R45" i="14" s="1"/>
  <c r="L28" i="11"/>
  <c r="Y22" i="11" s="1"/>
  <c r="B60" i="11"/>
  <c r="C60" i="11" s="1"/>
  <c r="B59" i="11"/>
  <c r="C59" i="11" s="1"/>
  <c r="B34" i="11"/>
  <c r="B36" i="11" s="1"/>
  <c r="B28" i="11" s="1"/>
  <c r="B66" i="11"/>
  <c r="C66" i="11" s="1"/>
  <c r="B57" i="11"/>
  <c r="C57" i="11" s="1"/>
  <c r="B69" i="11"/>
  <c r="C69" i="11" s="1"/>
  <c r="B58" i="11"/>
  <c r="C58" i="11" s="1"/>
  <c r="B70" i="11"/>
  <c r="C70" i="11" s="1"/>
  <c r="AF30" i="11"/>
  <c r="S114" i="11" s="1"/>
  <c r="B72" i="11"/>
  <c r="C72" i="11" s="1"/>
  <c r="W4" i="10"/>
  <c r="W8" i="10"/>
  <c r="W9" i="10"/>
  <c r="W7" i="10"/>
  <c r="W5" i="10"/>
  <c r="W6" i="10"/>
  <c r="B61" i="11"/>
  <c r="C61" i="11" s="1"/>
  <c r="B67" i="11"/>
  <c r="C67" i="11" s="1"/>
  <c r="B73" i="11"/>
  <c r="C73" i="11" s="1"/>
  <c r="B62" i="11"/>
  <c r="C62" i="11" s="1"/>
  <c r="B65" i="11"/>
  <c r="C65" i="11" s="1"/>
  <c r="B68" i="11"/>
  <c r="C68" i="11" s="1"/>
  <c r="B71" i="11"/>
  <c r="C71" i="11" s="1"/>
  <c r="AN41" i="11"/>
  <c r="N30" i="11" s="1"/>
  <c r="Q30" i="11" s="1"/>
  <c r="T30" i="11" s="1"/>
  <c r="W30" i="11" s="1"/>
  <c r="N32" i="11"/>
  <c r="Q32" i="11" s="1"/>
  <c r="T32" i="11" s="1"/>
  <c r="W32" i="11" s="1"/>
  <c r="N28" i="11"/>
  <c r="Q28" i="11" s="1"/>
  <c r="AC31" i="11"/>
  <c r="J103" i="11" s="1"/>
  <c r="V6" i="10"/>
  <c r="Y9" i="10"/>
  <c r="V4" i="10"/>
  <c r="Y8" i="10"/>
  <c r="V9" i="10"/>
  <c r="Y7" i="10"/>
  <c r="V8" i="10"/>
  <c r="Y6" i="10"/>
  <c r="V7" i="10"/>
  <c r="Y5" i="10"/>
  <c r="V5" i="10"/>
  <c r="AC29" i="11"/>
  <c r="H97" i="11" s="1"/>
  <c r="AC28" i="11"/>
  <c r="F94" i="11" s="1"/>
  <c r="N31" i="11"/>
  <c r="Q31" i="11" s="1"/>
  <c r="N29" i="11"/>
  <c r="Q29" i="11" s="1"/>
  <c r="AC33" i="11"/>
  <c r="AC32" i="11"/>
  <c r="K105" i="11" s="1"/>
  <c r="AC30" i="11"/>
  <c r="I100" i="11" s="1"/>
  <c r="H5" i="14" l="1"/>
  <c r="I5" i="14" s="1"/>
  <c r="U8" i="14"/>
  <c r="W8" i="14" s="1"/>
  <c r="D21" i="14" s="1"/>
  <c r="AB49" i="13"/>
  <c r="AB50" i="13" s="1"/>
  <c r="F33" i="13" s="1"/>
  <c r="AI63" i="13" s="1"/>
  <c r="H4" i="4"/>
  <c r="I4" i="4" s="1"/>
  <c r="F29" i="4"/>
  <c r="T13" i="4" s="1"/>
  <c r="U8" i="4" s="1"/>
  <c r="W8" i="4" s="1"/>
  <c r="D20" i="4" s="1"/>
  <c r="AG6" i="13"/>
  <c r="H5" i="13" a="1"/>
  <c r="H5" i="13" s="1"/>
  <c r="I5" i="13" s="1"/>
  <c r="I4" i="13"/>
  <c r="S159" i="14"/>
  <c r="S158" i="14" s="1"/>
  <c r="S157" i="14" s="1"/>
  <c r="S156" i="14" s="1"/>
  <c r="S155" i="14" s="1"/>
  <c r="S154" i="14" s="1"/>
  <c r="S162" i="14" s="1"/>
  <c r="S160" i="14"/>
  <c r="T15" i="3"/>
  <c r="U3" i="3"/>
  <c r="W3" i="3" s="1"/>
  <c r="D23" i="3" s="1"/>
  <c r="Q45" i="3"/>
  <c r="R45" i="3" s="1"/>
  <c r="F33" i="3" s="1"/>
  <c r="T13" i="3"/>
  <c r="U5" i="3"/>
  <c r="W5" i="3" s="1"/>
  <c r="D25" i="3" s="1"/>
  <c r="U4" i="3"/>
  <c r="W4" i="3" s="1"/>
  <c r="D24" i="3" s="1"/>
  <c r="U14" i="3"/>
  <c r="U15" i="3"/>
  <c r="U5" i="4"/>
  <c r="W5" i="4" s="1"/>
  <c r="W20" i="14"/>
  <c r="W23" i="14" s="1"/>
  <c r="H6" i="14" s="1"/>
  <c r="I6" i="14" s="1"/>
  <c r="O3" i="4"/>
  <c r="O3" i="3"/>
  <c r="O4" i="3"/>
  <c r="O10" i="4"/>
  <c r="O9" i="4"/>
  <c r="O8" i="4"/>
  <c r="O7" i="4"/>
  <c r="O11" i="3"/>
  <c r="O12" i="3"/>
  <c r="O8" i="3"/>
  <c r="O15" i="4"/>
  <c r="O13" i="4"/>
  <c r="O5" i="4"/>
  <c r="O18" i="3"/>
  <c r="O6" i="4"/>
  <c r="O14" i="3"/>
  <c r="O19" i="3"/>
  <c r="O15" i="3"/>
  <c r="O7" i="3"/>
  <c r="O14" i="4"/>
  <c r="O6" i="3"/>
  <c r="O13" i="3"/>
  <c r="O9" i="3"/>
  <c r="O10" i="3"/>
  <c r="O5" i="3"/>
  <c r="O20" i="3"/>
  <c r="AX64" i="11"/>
  <c r="AX61" i="11"/>
  <c r="AX62" i="11"/>
  <c r="AX66" i="11"/>
  <c r="AX65" i="11"/>
  <c r="M107" i="11"/>
  <c r="N33" i="11"/>
  <c r="AX63" i="11"/>
  <c r="U3" i="4" l="1"/>
  <c r="W3" i="4" s="1"/>
  <c r="D22" i="4" s="1"/>
  <c r="U15" i="4"/>
  <c r="Q46" i="4"/>
  <c r="R46" i="4" s="1"/>
  <c r="F31" i="4" s="1"/>
  <c r="O4" i="4"/>
  <c r="U14" i="4"/>
  <c r="T15" i="4"/>
  <c r="U4" i="4"/>
  <c r="W4" i="4" s="1"/>
  <c r="D23" i="4" s="1"/>
  <c r="S162" i="3"/>
  <c r="S156" i="3"/>
  <c r="S160" i="3"/>
  <c r="S159" i="3"/>
  <c r="S157" i="3"/>
  <c r="S158" i="3"/>
  <c r="S155" i="3"/>
  <c r="S154" i="3" s="1"/>
  <c r="D24" i="4"/>
  <c r="H11" i="14" a="1"/>
  <c r="H11" i="14" s="1"/>
  <c r="H12" i="14" a="1"/>
  <c r="H12" i="14" s="1"/>
  <c r="Q197" i="14"/>
  <c r="AR65" i="11"/>
  <c r="AR64" i="11"/>
  <c r="AR63" i="11"/>
  <c r="AR62" i="11"/>
  <c r="AR61" i="11"/>
  <c r="G33" i="11"/>
  <c r="Q33" i="11" s="1"/>
  <c r="T33" i="11" s="1"/>
  <c r="W33" i="11" s="1"/>
  <c r="AV61" i="11"/>
  <c r="G29" i="11"/>
  <c r="AV65" i="11"/>
  <c r="AV64" i="11"/>
  <c r="AV62" i="11"/>
  <c r="AV63" i="11"/>
  <c r="AW65" i="11"/>
  <c r="G28" i="11"/>
  <c r="AW64" i="11"/>
  <c r="AW63" i="11"/>
  <c r="AW62" i="11"/>
  <c r="AW61" i="11"/>
  <c r="G31" i="11"/>
  <c r="AT63" i="11"/>
  <c r="AT62" i="11"/>
  <c r="AT61" i="11"/>
  <c r="AT65" i="11"/>
  <c r="AT64" i="11"/>
  <c r="AU65" i="11"/>
  <c r="AU64" i="11"/>
  <c r="AU63" i="11"/>
  <c r="AU62" i="11"/>
  <c r="AU61" i="11"/>
  <c r="G30" i="11"/>
  <c r="AS65" i="11"/>
  <c r="AS64" i="11"/>
  <c r="G32" i="11"/>
  <c r="AS63" i="11"/>
  <c r="AS62" i="11"/>
  <c r="AS61" i="11"/>
  <c r="S81" i="4" l="1"/>
  <c r="S80" i="4" s="1"/>
  <c r="S79" i="4" s="1"/>
  <c r="S78" i="4" s="1"/>
  <c r="S77" i="4" s="1"/>
  <c r="S76" i="4" s="1"/>
  <c r="S75" i="4" s="1"/>
  <c r="S83" i="4" s="1"/>
  <c r="Q197" i="3"/>
  <c r="H16" i="3" a="1"/>
  <c r="H16" i="3" s="1"/>
  <c r="H17" i="3" a="1"/>
  <c r="H17" i="3" s="1"/>
  <c r="I11" i="14"/>
  <c r="I12" i="14"/>
  <c r="Q118" i="4" l="1"/>
  <c r="H11" i="4" a="1"/>
  <c r="H11" i="4" s="1"/>
  <c r="I11" i="4" s="1"/>
  <c r="H12" i="4" a="1"/>
  <c r="H12" i="4" s="1"/>
  <c r="O12" i="4" s="1"/>
  <c r="I16" i="3"/>
  <c r="O16" i="3"/>
  <c r="I17" i="3"/>
  <c r="O17" i="3"/>
  <c r="O11" i="4" l="1"/>
  <c r="N16" i="4" s="1"/>
  <c r="I12" i="4"/>
  <c r="N21" i="3"/>
  <c r="F30" i="13" l="1"/>
  <c r="U4" i="13" s="1"/>
  <c r="W4" i="13" s="1"/>
  <c r="D23" i="13" s="1"/>
  <c r="Q47" i="13" l="1"/>
  <c r="R47" i="13" s="1"/>
  <c r="F32" i="13" s="1"/>
  <c r="AI62" i="13" s="1"/>
  <c r="AI61" i="13" s="1"/>
  <c r="AI60" i="13" s="1"/>
  <c r="AI59" i="13" s="1"/>
  <c r="AI58" i="13" s="1"/>
  <c r="AI57" i="13" s="1"/>
  <c r="AI56" i="13" s="1"/>
  <c r="AI55" i="13" s="1"/>
  <c r="AI54" i="13" s="1"/>
  <c r="AI53" i="13" s="1"/>
  <c r="AI52" i="13" s="1"/>
  <c r="AI51" i="13" s="1"/>
  <c r="AI50" i="13" s="1"/>
  <c r="AI49" i="13" s="1"/>
  <c r="AI48" i="13" s="1"/>
  <c r="AI47" i="13" s="1"/>
  <c r="AI46" i="13" s="1"/>
  <c r="AI45" i="13" s="1"/>
  <c r="AI44" i="13" s="1"/>
  <c r="AI43" i="13" s="1"/>
  <c r="AI42" i="13" s="1"/>
  <c r="AI41" i="13" s="1"/>
  <c r="AI40" i="13" s="1"/>
  <c r="AI39" i="13" s="1"/>
  <c r="AI38" i="13" s="1"/>
  <c r="AI37" i="13" s="1"/>
  <c r="U15" i="13"/>
  <c r="U9" i="13" s="1"/>
  <c r="W9" i="13" s="1"/>
  <c r="D21" i="13" s="1"/>
  <c r="T13" i="13"/>
  <c r="T15" i="13"/>
  <c r="U14" i="13"/>
  <c r="U3" i="13"/>
  <c r="W3" i="13" s="1"/>
  <c r="D22" i="13" s="1"/>
  <c r="U5" i="13"/>
  <c r="W5" i="13" s="1"/>
  <c r="D24" i="13" s="1"/>
  <c r="U8" i="13" l="1"/>
  <c r="W8" i="13" s="1"/>
  <c r="D20" i="13" s="1"/>
  <c r="S82" i="13"/>
  <c r="S81" i="13" s="1"/>
  <c r="S80" i="13" s="1"/>
  <c r="S79" i="13" s="1"/>
  <c r="S78" i="13" s="1"/>
  <c r="S77" i="13" s="1"/>
  <c r="S76" i="13" s="1"/>
  <c r="S84" i="13" s="1"/>
  <c r="H9" i="13" s="1" a="1"/>
  <c r="H9" i="13" s="1"/>
  <c r="H10" i="13" l="1" a="1"/>
  <c r="H10" i="13" s="1"/>
  <c r="Q119" i="13"/>
  <c r="I9" i="13" l="1"/>
  <c r="I10" i="13"/>
</calcChain>
</file>

<file path=xl/connections.xml><?xml version="1.0" encoding="utf-8"?>
<connections xmlns="http://schemas.openxmlformats.org/spreadsheetml/2006/main">
  <connection id="1" keepAlive="1" name="Запрос — Курсы валют на сегодня" description="Соединение с запросом &quot;Курсы валют на сегодня&quot; в книге." type="5" refreshedVersion="6" refreshOnLoad="1" saveData="1">
    <dbPr connection="Provider=Microsoft.Mashup.OleDb.1;Data Source=$Workbook$;Location=Курсы валют на сегодня;Extended Properties=&quot;&quot;" command="SELECT * FROM [Курсы валют на сегодня]"/>
  </connection>
</connections>
</file>

<file path=xl/sharedStrings.xml><?xml version="1.0" encoding="utf-8"?>
<sst xmlns="http://schemas.openxmlformats.org/spreadsheetml/2006/main" count="9777" uniqueCount="4789">
  <si>
    <t>Материал:</t>
  </si>
  <si>
    <t>МДФ</t>
  </si>
  <si>
    <t>ЛДСП</t>
  </si>
  <si>
    <t>Количество дверей</t>
  </si>
  <si>
    <t>Ширина</t>
  </si>
  <si>
    <t>Левая боковина</t>
  </si>
  <si>
    <t>Правая боковина</t>
  </si>
  <si>
    <t>Крыша</t>
  </si>
  <si>
    <t>Донышко</t>
  </si>
  <si>
    <t>Средняя стойка</t>
  </si>
  <si>
    <t>Наименование элементов шкафа</t>
  </si>
  <si>
    <t>Передняя дверь справа</t>
  </si>
  <si>
    <t>Передняя дверь слева</t>
  </si>
  <si>
    <t>Прочие размеры</t>
  </si>
  <si>
    <t>Монтажная ширина</t>
  </si>
  <si>
    <t>Ограничение хода</t>
  </si>
  <si>
    <t>Расстояние от нижнего края двери до пола</t>
  </si>
  <si>
    <t>Расстояние между плоскостями дверей (фасадов)</t>
  </si>
  <si>
    <t>Проем при открывании боковых дверей</t>
  </si>
  <si>
    <t>Проем при открывании центральной двери</t>
  </si>
  <si>
    <t>Обозначение на чертеже</t>
  </si>
  <si>
    <t>EB</t>
  </si>
  <si>
    <t>Позиционирование дверей</t>
  </si>
  <si>
    <t>Двери</t>
  </si>
  <si>
    <t>Треки</t>
  </si>
  <si>
    <t>Длина</t>
  </si>
  <si>
    <t>Левая боковина:</t>
  </si>
  <si>
    <t>Правая боковина:</t>
  </si>
  <si>
    <t>Крыша:</t>
  </si>
  <si>
    <t>Донышко:</t>
  </si>
  <si>
    <t>Средняя стойка:</t>
  </si>
  <si>
    <t>Цоколь:</t>
  </si>
  <si>
    <t>Дополнительно зеркало</t>
  </si>
  <si>
    <t>зеркало</t>
  </si>
  <si>
    <t>Толщина</t>
  </si>
  <si>
    <t>Итого зеркало:</t>
  </si>
  <si>
    <t>Расчет веса двери</t>
  </si>
  <si>
    <t>вес двери</t>
  </si>
  <si>
    <t>вес двери со стеклом</t>
  </si>
  <si>
    <t>˂-- макс.50 кг</t>
  </si>
  <si>
    <t xml:space="preserve"> </t>
  </si>
  <si>
    <t>Артикул каталога</t>
  </si>
  <si>
    <t>Наименование товара</t>
  </si>
  <si>
    <t>Количество штук
в упаковке</t>
  </si>
  <si>
    <t>Розничная цена в У.Е за 100 шт товара с НДС</t>
  </si>
  <si>
    <t>Цена за 1 шт в рублях с НДС</t>
  </si>
  <si>
    <t>Цена за 1 шт с учетом коэффицента в руб с НДС</t>
  </si>
  <si>
    <t>Скидка</t>
  </si>
  <si>
    <t>ПЕТЛЯ SENSYS 8645I, УГОЛ 110ГР, ЧАШКА TH52D35, НАКЛАДНАЯ НАВЕСКА(B12,5)</t>
  </si>
  <si>
    <t>ПЕТЛЯ SENSYS 8645I, УГОЛ 110ГР, ЧАШКА TH52D35, НА СРЕДНЮЮ СТЕНКУ(B3)</t>
  </si>
  <si>
    <t>ПЕТЛЯ SENSYS 8645I, УГОЛ 110ГР, ЧАШКА TH52D35, ВКЛАДНАЯ НАВЕСКА(B-4)</t>
  </si>
  <si>
    <t>ПЕТЛЯ SENSYS 8645I, УГОЛ 110ГР, ЧАШКА TH53D35, НАКЛАДНАЯ НАВЕСКА(B12,5)</t>
  </si>
  <si>
    <t>*</t>
  </si>
  <si>
    <t>ПЕТЛЯ SENSYS 8675, УГОЛ 110ГР, ЧАШКА TH52D35, НАКЛАДНАЯ НАВЕСКА(B12,5)</t>
  </si>
  <si>
    <t>ПЕТЛЯ SENSYS 8675, УГОЛ 110ГР, ЧАШКА TH52D35, НА СРЕДНЮЮ СТЕНКУ(B3)</t>
  </si>
  <si>
    <t>ПЕТЛЯ SENSYS 8675, УГОЛ 110ГР, ЧАШКА TH52D35, ВКЛАДНАЯ НАВЕСКА(B-4)</t>
  </si>
  <si>
    <t>ПЕТЛЯ SENSYS 8631I, УГОЛ 95ГР, ЧАШКА TH52D35, НАКЛАДНАЯ НАВЕСКА(B12,5)</t>
  </si>
  <si>
    <t>ПЕТЛЯ SENSYS 8631I, УГОЛ 95ГР, ЧАШКА TH52D35, НА СРЕДНЮЮ СТЕНКУ(B3)</t>
  </si>
  <si>
    <t>ПЕТЛЯ SENSYS 8631I, УГОЛ 95ГР, ЧАШКА TH52D35, ВКЛАДНАЯ НАВЕСКА(B-4)</t>
  </si>
  <si>
    <t>ПЕТЛЯ SENSYS 8631I, УГОЛ 95ГР, ЧАШКА TH53D35, НАКЛАДНАЯ НАВЕСКА(B12,5)</t>
  </si>
  <si>
    <t>ПЕТЛЯ SENSYS 8661, УГОЛ 95ГР, ЧАШКА TH52D35, НАКЛАДНАЯ НАВЕСКА(B12,5)</t>
  </si>
  <si>
    <t>ПЕТЛЯ SENSYS 8646I, УГОЛ 110ГР, ЧАШКА TH52D35, НАКЛАДНАЯ НАВЕСКА(B12,5)</t>
  </si>
  <si>
    <t>ПЕТЛЯ SENSYS 8646I, УГОЛ 110ГР, ЧАШКА TH52D35, НА СРЕДНЮЮ СТЕНКУ(B3)</t>
  </si>
  <si>
    <t>ПЕТЛЯ SENSYS 8646I, УГОЛ 110ГР, ЧАШКА TH52D35, ВКЛАДНАЯ НАВЕСКА(B-4)</t>
  </si>
  <si>
    <t>ПЕТЛЯ SENSYS 8646I, УГОЛ 110ГР, ЧАШКА TH53D35, НАКЛАДНАЯ НАВЕСКА(B12,5)</t>
  </si>
  <si>
    <t>ПЕТЛЯ SENSYS 8657I, УГОЛ 165ГР, ЧАШКА TH52D35, НАКЛАДНАЯ НАВЕСКА(B12,5)</t>
  </si>
  <si>
    <t>ПЕТЛЯ SENSYS 8657I, УГОЛ 165ГР, ЧАШКА TH52D35, НА СРЕДНЮЮ СТЕНКУ(B3)</t>
  </si>
  <si>
    <t>ПЕТЛЯ SENSYS 8657I, УГОЛ 165ГР, ЧАШКА TH53D35, НАКЛАДНАЯ НАВЕСКА(B12,5)</t>
  </si>
  <si>
    <t>ПЕТЛЯ SENSYS 8639I, УГОЛ КОРПУСА W30, УГОЛ 95ГР, ЧАШКА TH52D35, НАКЛАДНАЯ НАВЕСКА(B2)</t>
  </si>
  <si>
    <t>ПЕТЛЯ SENSYS 8639I, УГОЛ КОРПУСА W30, УГОЛ 95ГР, ЧАШКА TH52D35, ВКЛАДНАЯ НАВЕСКА(B-16)</t>
  </si>
  <si>
    <t>ПЕТЛЯ SENSYS 8639I, УГОЛ КОРПУСА W30, УГОЛ 95ГР, ЧАШКА TH53D35, НАКЛАДНАЯ НАВЕСКА(B2)</t>
  </si>
  <si>
    <t>ПЕТЛЯ SENSYS 8669,УГОЛ КОРПУСА W30,УГОЛ 95ГР,ЧАШКА TH52D35,НАКЛАДНАЯ, B2</t>
  </si>
  <si>
    <t>ПЕТЛЯ SENSYS 8639I, УГОЛ КОРПУСА W45, УГОЛ 95ГР, ЧАШКА TH52D35, НАКЛАДНАЯ НАВЕСКА(B-2)</t>
  </si>
  <si>
    <t>ПЕТЛЯ SENSYS 8639I, УГОЛ КОРПУСА W45, УГОЛ 95ГР, ЧАШКА TH52D35, ВКЛАДНАЯ НАВЕСКА(B-25)</t>
  </si>
  <si>
    <t>ПЕТЛЯ SENSYS 8639I, УГОЛ КОРПУСА W45, УГОЛ 95ГР, ЧАШКА TH53D35, НАКЛАДНАЯ НАВЕСКА(B-2)</t>
  </si>
  <si>
    <t>ПЕТЛЯ SENSYS 8669,УГОЛ КОРПУСА W45,УГОЛ 95ГР,ЧАШКА TH52D35,НАКЛАДНАЯ, B-2</t>
  </si>
  <si>
    <t>ПЕТЛЯ SENSYS 8669,УГОЛ КОРПУСА W45,УГОЛ 95ГР,ЧАШКА TH52D35,ВКЛАДНАЯ, B-25</t>
  </si>
  <si>
    <t>ПЕТЛЯ SENSYS 8639I, УГОЛ КОРПУСА W90, УГОЛ 95ГР, ЧАШКА TH52D35, ВКЛАДНАЯ НАВЕСКА(B4)</t>
  </si>
  <si>
    <t>ПЕТЛЯ SENSYS 8639I, УГОЛ КОРПУСА W90, УГОЛ 95ГР, ЧАШКА TH53D35, ВКЛАДНАЯ НАВЕСКА(B4)</t>
  </si>
  <si>
    <t>ПЕТЛЯ SENSYS 8669,УГОЛ КОРПУСА W90,УГОЛ 95ГР,ЧАШКА TH52D35,ВКЛАДНАЯ, B4</t>
  </si>
  <si>
    <t>ПЕТЛЯ SENSYS 8638I ДЛЯ АЛЮМИНИЕВЫХ РАМ, УГОЛ 95ГР, ЧАШКА TA32, НАКЛАДНАЯ НАВЕСКА(B12, 5)</t>
  </si>
  <si>
    <t>ПЕТЛЯ SENSYS 8638I ДЛЯ АЛЮМИНИЕВЫХ РАМ, УГОЛ 95ГР, ЧАШКА TA32, ВКЛАДНАЯ НАВЕСКА(B-4)</t>
  </si>
  <si>
    <t>ПЕТЛЯ INTERMAT 9930 ДЛЯ УГЛОВЫХ ШКАФОВ, ЧАШКА TH52D35, НАКЛАДНАЯ НАВЕСКА(B24)</t>
  </si>
  <si>
    <t>ПЕТЛЯ INTERMAT 9930 ДЛЯ УГЛОВЫХ ШКАФОВ, ЧАШКА TH53D35, НАКЛАДНАЯ НАВЕСКА(B24)</t>
  </si>
  <si>
    <t>МОНТАЖНАЯ ПЛАНКА SYSTEM 8099 ДЛЯ SENSYS/INTERMAT, L37, D0, ПОД ПРИКРУЧИВАНИЕ</t>
  </si>
  <si>
    <t>МОНТАЖНАЯ ПЛАНКА SYSTEM 8099 ДЛЯ SENSYS/INTERMAT, L37, D1,5, ПОД ПРИКРУЧИВАНИЕ</t>
  </si>
  <si>
    <t>МОНТАЖНАЯ ПЛАНКА SYSTEM 8099 ДЛЯ SENSYS/INTERMAT, L37, D3, ПОД ПРИКРУЧИВАНИЕ</t>
  </si>
  <si>
    <t>МОНТАЖНАЯ ПЛАНКА SYSTEM 8099 ДЛЯ SENSYS/INTERMAT, L37, D5, ПОД ПРИКРУЧИВАНИЕ</t>
  </si>
  <si>
    <t>МОНТАЖНАЯ ПЛАНКА SYSTEM 8099 ДЛЯ SENSYS/INTERMAT, L28, D0, ЕВРОВИНТЫ</t>
  </si>
  <si>
    <t>МОНТАЖНАЯ ПЛАНКА SYSTEM 8099 ДЛЯ SENSYS/INTERMAT, L28, D3, ЕВРОВИНТЫ</t>
  </si>
  <si>
    <t>МОНТАЖНАЯ ПЛАНКА SYSTEM 8099 ДЛЯ SENSYS/INTERMAT, L37, D0, ЕВРОВИНТЫ</t>
  </si>
  <si>
    <t>МОНТАЖНАЯ ПЛАНКА SYSTEM 8099 ДЛЯ SENSYS/INTERMAT, L37, D1,5, ЕВРОВИНТЫ</t>
  </si>
  <si>
    <t>МОНТАЖНАЯ ПЛАНКА SYSTEM 8099 ДЛЯ SENSYS/INTERMAT, L37, D3, ЕВРОВИНТЫ</t>
  </si>
  <si>
    <t>МОНТАЖНАЯ ПЛАНКА SYSTEM 8099 ДЛЯ SENSYS/INTERMAT, L37, D5, ЕВРОВИНТЫ</t>
  </si>
  <si>
    <t>МОНТАЖНАЯ ПЛАНКА SYSTEM 8099 HETTICH DIRECT ДЛЯ SENSYS/INTERMAT, L37, D3, ВИНТЫ</t>
  </si>
  <si>
    <t>МОНТАЖНАЯ ПЛАНКА SYSTEM 8099 HETTICH DIRECT ДЛЯ SENSYS/INTERMAT, L37, D1,5, ВИНТЫ</t>
  </si>
  <si>
    <t>МОНТАЖНАЯ ПЛАНКА ЛИНЕЙНАЯ SYSTEM 8099 SENSYS/INTERMAT, L20, D0,5, ПОД ПРИКРУЧИВАНИЕ</t>
  </si>
  <si>
    <t>МОНТАЖНАЯ ПЛАНКА ЛИНЕЙНАЯ SYSTEM 8099 SENSYS/INTERMAT, L20, D3, ПОД ПРИКРУЧИВАНИЕ</t>
  </si>
  <si>
    <t>МОНТАЖНАЯ ПЛАНКА SYSTEM 8099 ДЛЯ SENSYS/INTERMAT, L37, D0, ЕВРОВИНТЫ, ЭКСЦ.</t>
  </si>
  <si>
    <t>МОНТАЖНАЯ ПЛАНКА SYSTEM 8099 ДЛЯ SENSYS/INTERMAT, L37, D1,5, ЕВРОВИНТЫ, ЭКСЦ.</t>
  </si>
  <si>
    <t>МОНТАЖНАЯ ПЛАНКА SYSTEM 8099 ДЛЯ SENSYS/INTERMAT, L37, D3, ЕВРОВИНТЫ, ЭКСЦ.</t>
  </si>
  <si>
    <t>МОНТАЖНАЯ ПЛАНКА SYSTEM 8099 ДЛЯ SENSYS/INTERMAT, L37, D5, ЕВРОВИНТЫ, ЭКСЦ.</t>
  </si>
  <si>
    <t>МОНТАЖНАЯ ПЛАНКА SYSTEM 8099 HETTICH DIRECT ДЛЯ SENSYS/INTERMAT, L37, D0, ВИНТЫ, ЭКСЦЕНТРИК</t>
  </si>
  <si>
    <t>МОНТАЖНАЯ ПЛАНКА SYSTEM 8099 HETTICH DIRECT ДЛЯ SENSYS/INTERMAT, L37, D1,5, ВИНТЫ, ЭКСЦЕНТРИК</t>
  </si>
  <si>
    <t>МОНТАЖНАЯ ПЛАНКА SYSTEM 8099 HETTICH DIRECT ДЛЯ SENSYS/INTERMAT, L37, D3, ВИНТЫ, ЭКСЦЕНТРИК</t>
  </si>
  <si>
    <t>МОНТАЖНАЯ ПЛАНКА ЛИНЕЙНАЯ SYSTEM 8099,L20,D1,5,ПРИКРУЧ.,ЭКСЦ.</t>
  </si>
  <si>
    <t>МОНТАЖНАЯ ПЛАНКА ЛИНЕЙНАЯ SYSTEM 8099,L20,D3,ПРИКРУЧ.,ЭКСЦ.</t>
  </si>
  <si>
    <t>МОНТАЖНАЯ ПЛАНКА ЛИНЕЙНАЯ SYSTEM 8099,L20,D1,5,ЕВРОВИНТЫ,ЭКСЦ.</t>
  </si>
  <si>
    <t>МОНТАЖНАЯ ПЛАНКА ЛИНЕЙНАЯ SYSTEM 8099,L20,D3,ЕВРОВИНТЫ,ЭКСЦ.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</si>
  <si>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</si>
  <si>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</si>
  <si>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</si>
  <si>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МОНТАЖНАЯ ПЛАНКА ПАРАЛЛЕЛЬНОГО АДАПТЕРА, D0, ПОД ПРИКРУЧИВАНИЕ, ЦИНК. ЛИТЬЕ, НИКЕЛИРОВАННАЯ</t>
  </si>
  <si>
    <t>МОНТАЖНАЯ ПЛАНКА ПАРАЛЛЕЛЬНОГО АДАПТЕРА, D1,5, ПОД ПРИКРУЧИВАНИЕ, ЦИНК. ЛИТЬЕ, НИКЕЛИРОВАННАЯ</t>
  </si>
  <si>
    <t>МОНТАЖНАЯ ПЛАНКА ПАРАЛЛЕЛЬНОГО АДАПТЕРА, D3, ПОД ПРИКРУЧИВАНИЕ, ЦИНК. ЛИТЬЕ, НИКЕЛИРОВАННАЯ</t>
  </si>
  <si>
    <t>МОНТАЖНАЯ ПЛАНКА ПАРАЛЛЕЛЬНОГО АДАПТЕРА, D0, ЕВРОВИНТЫ, ЦИНК. ЛИТЬЕ, НИКЕЛИРОВАННАЯ</t>
  </si>
  <si>
    <t>МОНТАЖНАЯ ПЛАНКА ПАРАЛЛЕЛЬНОГО АДАПТЕРА, D1,5, ЕВРОВИНТЫ, ЦИНК. ЛИТЬЕ, НИКЕЛИРОВАННАЯ</t>
  </si>
  <si>
    <t>МОНТАЖНАЯ ПЛАНКА ПАРАЛЛЕЛЬНОГО АДАПТЕРА, D3, ЕВРОВИНТЫ, ЦИНК. ЛИТЬЕ, НИКЕЛИРОВАННАЯ</t>
  </si>
  <si>
    <t>УГЛОВОЙ АДАПТЕР МОНТАЖНЫХ ПЛАНОК SYSTEM 8099, УГОЛ 5ГР, ЦИНКОВОЕ ЛИТЬЕ, НИКЕЛИРОВАННЫЙ</t>
  </si>
  <si>
    <t>УГЛОВОЙ АДАПТЕР МОНТАЖНЫХ ПЛАНОК SYSTEM 8099, УГОЛ 10ГР, ЦИНКОВОЕ ЛИТЬЕ, НИКЕЛИРОВАННЫЙ</t>
  </si>
  <si>
    <t>УГЛОВОЙ АДАПТЕР МОНТАЖНЫХ ПЛАНОК SYSTEM 8099, УГОЛ 15ГР, ЦИНКОВОЕ ЛИТЬЕ, НИКЕЛИРОВАННЫЙ</t>
  </si>
  <si>
    <t>УГЛОВОЙ АДАПТЕР МОНТАЖНЫХ ПЛАНОК SYSTEM 8099, УГОЛ 20ГР, ЦИНКОВОЕ ЛИТЬЕ, НИКЕЛИРОВАННЫЙ</t>
  </si>
  <si>
    <t>ЗАГЛУШКА НА КОНСОЛЬ ПЕТЛИ SENSYS, С ЛОГОТИПОМ HETTICH, СТАЛЬ</t>
  </si>
  <si>
    <t>ЗАГЛУШКА НА КОНСОЛЬ ПЕТЛИ SENSYS 8657I, С ЛОГОТИПОМ HETTICH, ПЛАСТИК</t>
  </si>
  <si>
    <t>ЗАГЛУШКА ЧАШКИ ПЕТЛИ SENSYS</t>
  </si>
  <si>
    <t>ДЕМПФЕР НА ОТКРЫВАНИЕ SENSYS 8657I ДЛЯ НАКЛАДНОЙ НАВЕСКИ, ПЛАСТИК</t>
  </si>
  <si>
    <t>ДЕМПФЕР НА ОТКРЫВАНИЕ SENSYS 8657I ДЛЯ НАВЕСКИ НА СРЕДНЮЮ СТЕНКУ, ПЛАСТИК</t>
  </si>
  <si>
    <t>АДАПТЕР ГЛУБИНЫ ЧАШКИ ПЕТЛИ SENSYS, T1, 8, ПЛАСТИК</t>
  </si>
  <si>
    <t>АДАПТЕР ГЛУБИНЫ ЧАШКИ ПЕТЛИ SENSYS, T2,7, ПЛАСТИК</t>
  </si>
  <si>
    <t>ОГРАНИЧИТЕЛЬ УГЛА ОТКРЫВАНИЯ ДЛЯ SENSYS 8645I, 110ГР/85ГР, ПЛАСТИК</t>
  </si>
  <si>
    <t>ОГРАНИЧИТЕЛЬ УГЛА ОТКРЫВАНИЯ ДЛЯ SENSYS 8646I,110ГР/85ГР,ПЛАСТИК</t>
  </si>
  <si>
    <t>ОГРАНИЧИТЕЛЬ УГЛА ОТКРЫВАНИЯ УГЛОВЫХ ПЕТЕЛЬ ДЛЯ SENSYS 8639I, 95ГР/85ГР, ПЛАСТИК</t>
  </si>
  <si>
    <t>ОГРАНИЧИТЕЛЬ УГЛА ОТКРЫВАНИЯ ДЛЯ SENSYS 8638I, 95ГР/85ГР, ПЛАСТИК</t>
  </si>
  <si>
    <t>ОГРАНИЧИТЕЛЬ УГЛА ОТКРЫВАНИЯ ДЛЯ SENSYS 8657I, 105ГР/120ГР, ПЛАСТИК</t>
  </si>
  <si>
    <t>ОГРАНИЧИТЕЛЬ УГЛА ОТКРЫВАНИЯ ДЛЯ SENSYS 8657I, 90ГР/135ГР, ПЛАСТИК</t>
  </si>
  <si>
    <t>ОГРАНИЧИТЕЛЬ УГЛА ОТКРЫВАНИЯ ДЛЯ SENSYS 8631I, 95ГР/85ГР</t>
  </si>
  <si>
    <t>МОНТАЖНОЕ ПРИСПОСОБЛЕНИЕ ДЛЯ ОГРАНИЧИТЕЛЯ УГЛА ОТКРЫВАНИЯ SENSYS 8645I/8639IW, ПЛАСТИК</t>
  </si>
  <si>
    <t>ВИНТ С ПОТАЙНОЙ ГОЛОВКОЙ, D3, 5Х16, НИКЕЛИРОВАННЫЙ</t>
  </si>
  <si>
    <t>ВИНТ С ПОТАЙНОЙ ГОЛОВКОЙ, D6, 3Х14, ОЦИНКОВАННЫЙ</t>
  </si>
  <si>
    <t>ШУРУП С ПОТАЙНОЙ ГОЛОВКОЙ ДЛЯ АЛЮМИНИЕВЫХ РАМОК, D3, 5Х9,5, НИКЕЛИРОВАННЫЙ</t>
  </si>
  <si>
    <t>СПЕЦИАЛЬНЫЙ ВИНТ С ПОТАЙНОЙ ГОЛОВКОЙ, D4*11</t>
  </si>
  <si>
    <t>СПЕЦИАЛЬНЫЙ ВИНТ С ПОТАЙНОЙ ГОЛОВКОЙ ДЛЯ ЧАШКИ ДЛЯ ТВЕРДЫХ МАТЕРИАЛОВ,D5Х8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</si>
  <si>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</si>
  <si>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</si>
  <si>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КРЕПЕЖНЫЙ ВИНТ 3, 5х13 ММ</t>
  </si>
  <si>
    <t>ПЕТЛЯ SENSYS 8645I,УГОЛ 110ГР,ЧАШКА TH52D35,НАКЛАДНАЯ, B12,5,ЧЕРНЫЙ ОБСИДИАН</t>
  </si>
  <si>
    <t>ПЕТЛЯ SENSYS 8645I,УГОЛ 110ГР,ЧАШКА TH52D35,СРЕДНЯЯ СТЕНКА, B3,ЧЕРНЫЙ ОБСИДИАН</t>
  </si>
  <si>
    <t>ПЕТЛЯ SENSYS 8645I,УГОЛ 110ГР,ЧАШКА TH52D35,ВКЛАДНАЯ, B-4,ЧЕРНЫЙ ОБСИДИАН</t>
  </si>
  <si>
    <t>ПЕТЛЯ SENSYS 8675,УГОЛ 110ГР,ЧАШКА TH52D35,НАКЛАДНАЯ, B12,5,ЧЕРНЫЙ ОБСИДИАН</t>
  </si>
  <si>
    <t>ПЕТЛЯ SENSYS 8675,УГОЛ 110ГР,ЧАШКА TH52D35,ВКЛАДНАЯ, B-4,ЧЕРНЫЙ ОБСИДИАН</t>
  </si>
  <si>
    <t>ПЕТЛЯ SENSYS 8631I,УГОЛ 95ГР,ЧАШКА TH52D35,НАКЛАДНАЯ, B12,5,ЧЕРНЫЙ ОБСИДИАН</t>
  </si>
  <si>
    <t>ПЕТЛЯ SENSYS 8661,УГОЛ 95ГР,ЧАШКА TH52D35,НАКЛАДНАЯ, B12,5,ЧЕРНЫЙ ОБСИДИАН</t>
  </si>
  <si>
    <t>ПЕТЛЯ SENSYS 8646I,УГОЛ 110ГР,ЧАШКА TH52D35,НАКЛАДНАЯ, B12,5,ЧЕРНЫЙ ОБСИДИАН</t>
  </si>
  <si>
    <t>ПЕТЛЯ SENSYS 8676,УГОЛ 110ГР,ЧАШКА TH52D35,НАКЛАДНАЯ, B12,5,ЧЕРНЫЙ ОБСИДИАН</t>
  </si>
  <si>
    <t>ПЕТЛЯ SENSYS 8657I,УГОЛ 165ГР,ЧАШКА TH52D35,НАКЛАДНАЯ, B12,5,ЧЕРНЫЙ ОБСИДИАН</t>
  </si>
  <si>
    <t>ПЕТЛЯ SENSYS 8657I,УГОЛ 165ГР,ЧАШКА TH52D35,СРЕДНЯЯ СТЕНКА, B3,ЧЕРНЫЙ ОБСИДИАН</t>
  </si>
  <si>
    <t>ПЕТЛЯ SENSYS 8639I,W30,УГОЛ 95ГР,ЧАШКА TH52D35,НАКЛАДНАЯ, B2,ЧЕРНЫЙ ОБСИДИАН</t>
  </si>
  <si>
    <t>ПЕТЛЯ SENSYS 8639I,W45,УГОЛ 95ГР,ЧАШКА TH52D35,НАКЛАДНАЯ, B9,ЧЕРНЫЙ ОБСИДИАН</t>
  </si>
  <si>
    <t>ПЕТЛЯ SENSYS 8639I,W45,УГОЛ 95ГР,ЧАШКА TH52D35,НАКЛАДНАЯ, B-2,ЧЕРНЫЙ ОБСИДИАН</t>
  </si>
  <si>
    <t>ПЕТЛЯ SENSYS 8639I,W90,УГОЛ 95ГР,ЧАШКА TH52D35,ВКЛАДНАЯ, B4,ЧЕРНЫЙ ОБСИДИАН</t>
  </si>
  <si>
    <t>ПЕТЛЯ SENSYS 8638I,УГОЛ 95ГР,ЧАШКА TA32,НАКЛАДНАЯ, B12,5,ЧЕРНЫЙ ОБСИДИАН</t>
  </si>
  <si>
    <t>ПЕТЛЯ INTERMAT 9930,УГОЛ 50ГР/65ГР,ЧАШКА TH52D35,НАКЛАДНАЯ, B24,ЧЕРНЫЙ ОБСИДИАН</t>
  </si>
  <si>
    <t>МОНТАЖНАЯ ПЛАНКА SYSTEM 8099 ДЛЯ SENSYS,L37,D0,ЕВРОВИНТЫ,ЧЕРНЫЙ ОБСИДИАН</t>
  </si>
  <si>
    <t>МОНТАЖНАЯ ПЛАНКА SYSTEM 8099 ДЛЯ SENSYS,L37,D1,5,ЕВРОВИНТЫ,ЧЕРНЫЙ ОБСИДИАН</t>
  </si>
  <si>
    <t>МОНТАЖНАЯ ПЛАНКА SYSTEM 8099 ДЛЯ SENSYS,L37,D3,ЕВРОВИНТЫ,ЧЕРНЫЙ ОБСИДИАН</t>
  </si>
  <si>
    <t>МОНТАЖНАЯ ПЛАНКА SYSTEM 8099 ДЛЯ SENSYS,L37,D5,ЕВРОВИНТЫ,ЧЕРНЫЙ ОБСИДИАН</t>
  </si>
  <si>
    <t>МОНТАЖНАЯ ПЛАНКА SYSTEM 8099 ДЛЯ SENSYS,L37,D0,ЕВРОВИНТЫ,ЭКСЦ.,ЧЕРНЫЙ ОБСИДИАН</t>
  </si>
  <si>
    <t>МОНТАЖНАЯ ПЛАНКА SYSTEM 8099 ДЛЯ SENSYS,L37,D1,5,ЕВРОВИНТЫ,ЭКСЦ.,ЧЕРНЫЙ ОБСИДИАН</t>
  </si>
  <si>
    <t>МОНТАЖНАЯ ПЛАНКА SYSTEM 8099 ДЛЯ SENSYS,L37,D3,ЕВРОВИНТЫ,ЭКСЦ.,ЧЕРНЫЙ ОБСИДИАН</t>
  </si>
  <si>
    <t>МОНТАЖНАЯ ПЛАНКА SYSTEM 8099 ДЛЯ SENSYS,L37,D5,ЕВРОВИНТЫ,ЭКСЦ.,ЧЕРНЫЙ ОБСИДИАН</t>
  </si>
  <si>
    <t>МОНТАЖНАЯ ПЛАНКА ЛИНЕЙНАЯ SYSTEM 8099,L20,D1,5,ПРИКРУЧ.,ЭКСЦ.,ЧЕРНЫЙ ОБСИДИАН</t>
  </si>
  <si>
    <t>МОНТАЖНАЯ ПЛАНКА ЛИНЕЙНАЯ SYSTEM 8099,L20,D3,ПРИКРУЧ.,ЭКСЦ.,ЧЕРНЫЙ ОБСИДИАН</t>
  </si>
  <si>
    <t>ЗАГЛУШКА НА КОНСОЛЬ ПЕТЛИ SENSYS,С ЛОГОТИПОМ HETTICH,СТАЛЬ,ЧЕРНЫЙ ОБСИДИАН</t>
  </si>
  <si>
    <t>ЗАГЛУШКА ЧАШКИ ПЕТЛИ SENSYS,ЧЕРНЫЙ ОБСИДИАН</t>
  </si>
  <si>
    <t>АДАПТЕР МЕХАНИЗМА PUSH TO OPEN DESIGN,ПРИКРУЧ.,ЦИНКОВОЕ ЛИТЬЕ,ЧЕРНЫЙ ОБСИДИАН</t>
  </si>
  <si>
    <t>КОМПЛЕКТ КЛЕЕВОГО АДАПТЕРА ДЛЯ SENSYS</t>
  </si>
  <si>
    <t>ПЕТЛЯ INTERMAT 9943, УГОЛ 110ГР, ЧАШКА TH42D35, НАКЛАДНАЯ НАВЕСКА(B12,5)</t>
  </si>
  <si>
    <t>ПЕТЛЯ INTERMAT 9943, УГОЛ 110ГР, ЧАШКА TH42D35, НА СРЕДНЮЮ СТЕНКУ(B3)</t>
  </si>
  <si>
    <t>ПЕТЛЯ INTERMAT 9943, УГОЛ 110ГР, ЧАШКА TH42D35, ВКЛАДНАЯ НАВЕСКА(B-3,5)</t>
  </si>
  <si>
    <t>ПЕТЛЯ INTERMAT 9943, УГОЛ 110ГР, ЧАШКА TH43D35, НАКЛАДНАЯ НАВЕСКА(B12,5)</t>
  </si>
  <si>
    <t>ПЕТЛЯ INTERMAT 9973, УГОЛ 110ГР, ЧАШКА TH42D35, НАКЛАДНАЯ НАВЕСКА(B12,5)</t>
  </si>
  <si>
    <t>ПЕТЛЯ INTERMAT 9973, УГОЛ 110ГР, ЧАШКА TH42D35, НА СРЕДНЮЮ СТЕНКУ(B3)</t>
  </si>
  <si>
    <t>ПЕТЛЯ INTERMAT 9973, УГОЛ 110ГР, ЧАШКА TH42D35, ВКЛАДНАЯ НАВЕСКА(B-3,5)</t>
  </si>
  <si>
    <t>ПЕТЛЯ INTERMAT 9936, УГОЛ 95ГР, ЧАШКА TH42D35, НАКЛАДНАЯ НАВЕСКА(B12,5)</t>
  </si>
  <si>
    <t>ПЕТЛЯ INTERMAT 9936, УГОЛ 95ГР, ЧАШКА TH42D35, НА СРЕДНЮЮ СТЕНКУ(B3)</t>
  </si>
  <si>
    <t>ПЕТЛЯ INTERMAT 9936, УГОЛ 95ГР, ЧАШКА TH42D35, ВКЛАДНАЯ НАВЕСКА(B-3,5)</t>
  </si>
  <si>
    <t>ПЕТЛЯ INTERMAT 9966, УГОЛ 95ГР, ЧАШКА TH42D35, НАКЛАДНАЯ НАВЕСКА(B12,5)</t>
  </si>
  <si>
    <t>ПЕТЛЯ INTERMAT 9935 ДЛЯ ПРОФИЛЬНЫХ ДВЕРЕЙ, УГОЛ 95ГР, ЧАШКА TH22D40, НАКЛАДНАЯ НАВЕСКА(B18)</t>
  </si>
  <si>
    <t>ПЕТЛЯ INTERMAT 9935 ДЛЯ ПРОФИЛЬНЫХ ДВЕРЕЙ, УГОЛ 95ГР, ЧАШКА TH22D40, НА СРЕДНЮЮ СТЕНКУ(B8)</t>
  </si>
  <si>
    <t>ПЕТЛЯ INTERMAT 9935 ДЛЯ ПРОФИЛЬНЫХ ДВЕРЕЙ, УГОЛ 95ГР, ЧАШКА TH22D40, ВКЛАДНАЯ НАВЕСКА(B-3)</t>
  </si>
  <si>
    <t>ПЕТЛЯ INTERMAT 9944, УГОЛ 125ГР, ЧАШКА TH42D35, НАКЛАДНАЯ НАВЕСКА(B12,5)</t>
  </si>
  <si>
    <t>ПЕТЛЯ INTERMAT 9944, УГОЛ 125ГР, ЧАШКА TH43D35, НАКЛАДНАЯ НАВЕСКА(B12,5)</t>
  </si>
  <si>
    <t>ПЕТЛЯ SENSYS 8657, УГОЛ 165ГР, ЧАШКА TH42D35, НАКЛАДНАЯ НАВЕСКА(B12,5)</t>
  </si>
  <si>
    <t>ПЕТЛЯ INTERMAT 9936,УГОЛ КОРПУСА W20,УГОЛ 95ГР,ЧАШКА TH42D35,НАКЛАДНАЯ, B7</t>
  </si>
  <si>
    <t>ПЕТЛЯ INTERMAT 9936,УГОЛ КОРПУСА W30,УГОЛ 95ГР,ЧАШКА TH42D35,НАКЛАДНАЯ, B7</t>
  </si>
  <si>
    <t>ПЕТЛЯ INTERMAT 9936,УГОЛ КОРПУСА W30,УГОЛ 95ГР,ЧАШКА TH42D35,ВКЛАДНАЯ, B-10</t>
  </si>
  <si>
    <t>ПЕТЛЯ INTERMAT 9936,УГОЛ КОРПУСА W45,УГОЛ 95ГР,ЧАШКА TH42D35,НАКЛАДНАЯ, B6</t>
  </si>
  <si>
    <t>ПЕТЛЯ INTERMAT 9936,УГОЛ КОРПУСА W45,УГОЛ 95ГР,ЧАШКА TH42D35,ВКЛАДНАЯ, B-17</t>
  </si>
  <si>
    <t>ПЕТЛЯ INTERMAT 9936,УГОЛ КОРПУСА W45,УГОЛ 95ГР,ЧАШКА TH43D35,НАКЛАДНАЯ, B6</t>
  </si>
  <si>
    <t>ПЕТЛЯ INTERMAT 9966, УГОЛ КОРПУСА W45, УГОЛ 95ГР, ЧАШКА TH42D35, НАКЛАДНАЯ НАВЕСКА(B0)</t>
  </si>
  <si>
    <t>ПЕТЛЯ INTERMAT 9966, УГОЛ КОРПУСА W45, УГОЛ 95ГР, ЧАШКА TH42D35, НАКЛАДНАЯ НАВЕСКА(B6)</t>
  </si>
  <si>
    <t>ПЕТЛЯ INTERMAT 9936,УГОЛ КОРПУСА W90,УГОЛ 95ГР,ЧАШКА TH42D35,НАКЛАДНАЯ, B22</t>
  </si>
  <si>
    <t>ПЕТЛЯ INTERMAT 9936,УГОЛ КОРПУСА W90,УГОЛ 95ГР,ЧАШКА TH42D35,ВКЛАДНАЯ, B5</t>
  </si>
  <si>
    <t>ПЕТЛЯ INTERMAT 9936,УГОЛ КОРПУСА W90,УГОЛ 95ГР,ЧАШКА TH43D35,ВКЛАДНАЯ, B5</t>
  </si>
  <si>
    <t>ПЕТЛЯ INTERMAT 9966,УГОЛ КОРПУСА W90,УГОЛ 95ГР,ЧАШКА TH42D35,НАКЛАДНАЯ, B22</t>
  </si>
  <si>
    <t>ПЕТЛЯ INTERMAT 9966, УГОЛ КОРПУСА W90, УГОЛ 95ГР, ЧАШКА TH42D35, ВКЛАДНАЯ НАВЕСКА(B5)</t>
  </si>
  <si>
    <t>ПЕТЛЯ INTERMAT 9944,УГОЛ КОРПУСА W-30,УГОЛ 125ГР,ЧАШКА TH42D35,НАКЛАДНАЯ, B12</t>
  </si>
  <si>
    <t>ПЕТЛЯ INTERMAT 9944,УГОЛ КОРПУСА W-45,УГОЛ 125ГР,ЧАШКА TH42D35,НАКЛАДНАЯ, B10</t>
  </si>
  <si>
    <t>ПЕТЛЯ INTERMAT 9924,УГОЛ 95ГР,ЧАШКА TH42D26,НАКЛАДНАЯ, B11</t>
  </si>
  <si>
    <t>ПЕТЛЯ INTERMAT 9904 ДЛЯ СТЕКЛ. ДВЕРЕЙ,УГОЛ 95ГР,ЧАШКА TU12D26,НАКЛАДНАЯ, B11</t>
  </si>
  <si>
    <t>ПЕТЛЯ INTERMAT 9904 ДЛЯ СТЕКЛ. ДВЕРЕЙ,УГОЛ 95ГР,ЧАШКА TU12D26,ВКЛАДНАЯ, B-4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</si>
  <si>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</si>
  <si>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</si>
  <si>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95ГР, ЧАШКА TA22, НАКЛАДНАЯ НАВЕСКА(B13,5)</t>
  </si>
  <si>
    <t>ПЕТЛЯ INTERMAT 9936 ДЛЯ АЛЮМИНИЕВЫХ РАМ, УГОЛ 95ГР, ЧАШКА TA22, ВКЛАДНАЯ НАВЕСКА(B-2,5)</t>
  </si>
  <si>
    <t>МОНТАЖНАЯ ПЛАНКА ДЛЯ INTERMAT/ECOMAT, ДИСТАНЦИЯ 0 ММ, БЕЗ ВИНТОВ</t>
  </si>
  <si>
    <t>МОНТАЖНАЯ ПЛАНКА ДЛЯ INTERMAT/ECOMAT, ДИСТАНЦИЯ 1,5 ММ, БЕЗ ВИНТОВ</t>
  </si>
  <si>
    <t>МОНТАЖНАЯ ПЛАНКА ДЛЯ INTERMAT/ECOMAT, ДИСТАНЦИЯ 3 ММ, БЕЗ ВИНТОВ</t>
  </si>
  <si>
    <t>МОНТАЖНАЯ ПЛАНКА ДЛЯ INTERMAT/ECOMAT, ДИСТАНЦИЯ 5 ММ, БЕЗ ВИНТОВ</t>
  </si>
  <si>
    <t>МОНТАЖНАЯ ПЛАНКА ДЛЯ INTERMAT/ECOMAT, ДИСТАНЦИЯ 8 ММ, БЕЗ ВИНТОВ</t>
  </si>
  <si>
    <t xml:space="preserve">МОНТАЖНАЯ ПЛАНКА ДЛЯ INTERMAT/ECOMAT HETTICH-DIREKT, ДЛЯ СРЕДНИХ СТЕНОК ОТ 15 ММ, ДИСТАНЦИЯ 1,5 ММ, </t>
  </si>
  <si>
    <t>МОНТАЖНАЯ ПЛАНКА ДЛЯ INTERMAT/ECOMAT, ДИСТАНЦИЯ 0 ММ, C ВИНТАМИ</t>
  </si>
  <si>
    <t>МОНТАЖНАЯ ПЛАНКА ДЛЯ INTERMAT/ECOMAT, ДИСТАНЦИЯ 1,5 ММ, C ВИНТАМИ</t>
  </si>
  <si>
    <t>МОНТАЖНАЯ ПЛАНКА ДЛЯ INTERMAT/ECOMAT, ДИСТАНЦИЯ 3,0 ММ, С ЕВРОВИНТАМИ</t>
  </si>
  <si>
    <t>МОНТАЖНАЯ ПЛАНКА ДЛЯ INTERMAT/ECOMAT, ДИСТАНЦИЯ 5 ММ, C ВИНТАМИ</t>
  </si>
  <si>
    <t>УГЛОВОЙ АДАПТЕР ДЛЯ МОНТАЖНОЙ ПЛАНКИ, 15А</t>
  </si>
  <si>
    <t>ЗАГЛУШКА НА КОНСОЛЬ ПЕТЛИ INTERMAT, С ЛОГОТИПОМ HETTICH, СТАЛЬ</t>
  </si>
  <si>
    <t>ОГРАНИЧИТЕЛЬ УГЛА ОТКРЫВАНИЯ ДЛЯ ПЕТЕЛЬ INTERMAT 9943, 110ГР/85ГР, ПЛАСТИК</t>
  </si>
  <si>
    <t>ОГРАНИЧИТЕЛЬ УГЛА ОТКРЫВАНИЯ ДЛЯ INTERMAT 9936/9936W,95ГР/85ГР</t>
  </si>
  <si>
    <t>ВИНТ СО СФЕРИЧЕСКОЙ ГОЛОВКОЙ Д ЛЯ ПЕТЛИ ДЛЯ СТЕКЛЯННЫХ ДВЕРЕЙ ,5,5-6,5 ММ,НИКЕЛИРОВАННЫЙ</t>
  </si>
  <si>
    <t>ДЕМПФЕР SILENT SYSTEM ДЛЯ INTERMAT 9943/9944, МОНТАЖ В ЧАШКУ ПЕТЛИ, НАКЛАДНАЯ НАВЕСКА, ЦИНК.</t>
  </si>
  <si>
    <t>ДЕМПФЕР SILENT SYSTEM ДЛЯ INTERMAT, ДЛЯ ЗАЩЕЛКИВАНИЯ, НАКЛАДНАЯ НАВЕСКА, ЦИНКОВОЕ ЛИТЬЕ</t>
  </si>
  <si>
    <t>ДЕМПФЕР SILENT SYSTEM ДЛЯ INTERMAT, ПОД ПРИКРУЧИВАНИЕ, ЦИНКОВОЕ ЛИТЬЕ</t>
  </si>
  <si>
    <t>ДЕМПФЕР SILENT SYSTEM ДЛЯ INTERMAT, ПОД ПРИКРУЧИВАНИЕ, ВКЛАДНАЯ НАВЕСКА, ЦИНКОВОЕ ЛИТЬЕ</t>
  </si>
  <si>
    <t>УНИВЕРСАЛЬНЫЙ ДЕМПФЕР SILENT SYSTEM ДЛЯ ПЕТЕЛЬ,ПОД ЗАПРЕССОВКУ,ПЛАСТИК</t>
  </si>
  <si>
    <t>УНИВЕРСАЛЬНЫЙ ДЕМПФЕР SILENT SYSTEM ДЛЯ ПЕТЕЛЬ, ПОД ПРИКРУЧИВАНИЕ, ПЛАСТИК</t>
  </si>
  <si>
    <t>УНИВЕРСАЛЬНЫЙ ДЕМПФЕР SILENT SYSTEM ДЛЯ ПЕТЕЛЬ, ПОД ПРИКРУЧИВАНИЕ, ВКЛАДНАЯ НАВЕСКА, ПЛАСТИК</t>
  </si>
  <si>
    <t>МЕХАНИЗМ PUSH TO OPEN SILENT ДЛЯ ПЕТЕЛЬ,АНТРАЦИТ</t>
  </si>
  <si>
    <t>МЕХАНИЗМ PUSH TO OPEN SILENT ДЛЯ ПЕТЕЛЬ,БЕЛЫЙ</t>
  </si>
  <si>
    <t>МЕХАНИЗМ PUSH TO OPEN SILENT ДЛЯ ПЕТЕЛЬ,СЕРЫЙ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</si>
  <si>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</si>
  <si>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</si>
  <si>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</si>
  <si>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СВЕТЛО СЕРЫЙ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</si>
  <si>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</si>
  <si>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</si>
  <si>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</si>
  <si>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</si>
  <si>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</si>
  <si>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</si>
  <si>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</si>
  <si>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</si>
  <si>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СВЕТЛО-СЕРЫЙ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</si>
  <si>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</si>
  <si>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</si>
  <si>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</si>
  <si>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</si>
  <si>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ЭЛЕКТРОМЕХАНИЧЕСКАЯ СИСТЕМА ОТКРЫВАНИЯ EASYS 200 ДЛЯ ХОЛОДИЛЬНИКОВ</t>
  </si>
  <si>
    <t>ПЕТЛЯ SLIDEON 2333, УГОЛ 95ГР, ЧАШКА TH42D35, НАКЛАДНАЯ НАВЕСКА(B14,5)</t>
  </si>
  <si>
    <t>ПЕТЛЯ SLIDEON 2333, УГОЛ 95ГР, ЧАШКА TH42D35, НА СРЕДНЮЮ СТЕНКУ(B5)</t>
  </si>
  <si>
    <t>ПЕТЛЯ SLIDEON 2333, УГОЛ 95ГР, ЧАШКА TH42D35, ВКЛАДНАЯ НАВЕСКА(B-1,5)</t>
  </si>
  <si>
    <t>МОНТАЖНАЯ ПЛАНКА SYSTEM 2006 ДЛЯ ПЕТЕЛЬ SLIDEON, L37, D1,5, ПОД ПРИКРУЧИВАНИЕ</t>
  </si>
  <si>
    <t>МОНТАЖНАЯ ПЛАНКА SYSTEM 2006 ДЛЯ ПЕТЕЛЬ SLIDEON, L37, D3, ПОД ПРИКРУЧИВАНИЕ</t>
  </si>
  <si>
    <t>МОНТАЖНАЯ ПЛАНКА SYSTEM 2006 ДЛЯ ПЕТЕЛЬ SLIDEON, L37, D5, ПОД ПРИКРУЧИВАНИЕ</t>
  </si>
  <si>
    <t>МОНТАЖНАЯ ПЛАНКА SYSTEM 2006 HETTICH DIRECT ДЛЯ ПЕТЕЛЬ SLIDEON, L37, D3, ВИНТЫ</t>
  </si>
  <si>
    <t>МОНТАЖНАЯ ПЛАНКА SYSTEM 2006 ДЛЯ ПЕТЕЛЬ SLIDEON, L37, D1,5, ЕВРОВИНТЫ</t>
  </si>
  <si>
    <t>МОНТАЖНАЯ ПЛАНКА SYSTEM 2006 ДЛЯ ПЕТЕЛЬ SLIDEON, L37, D3, ЕВРОВИНТЫ</t>
  </si>
  <si>
    <t>МОНТАЖНАЯ ПЛАНКА SYSTEM 2006 ДЛЯ ПЕТЕЛЬ SLIDEON, L37, D5, ЕВРОВИНТЫ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</si>
  <si>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</si>
  <si>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</si>
  <si>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</si>
  <si>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5ГР, ПЛАСТИК, ЦВЕТ СЕРЫЙ</t>
  </si>
  <si>
    <t>УГЛОВОЙ АДАПТЕР МОНТАЖНЫХ ПЛАНОК SYSTEM 2006, УГОЛ 10ГР, ПЛАСТИК, ЦВЕТ СЕРЫЙ</t>
  </si>
  <si>
    <t>ЗАГЛУШКА НА КОНСОЛЬ ПЕТЛИ SLIDEON 2333, БЕЗ ЛОГОТИПА, ПЛАСТИК</t>
  </si>
  <si>
    <t>КОМПЛЕКТ ПЕТЛИ PERFEKT 5737,УГОЛ КОРПУСА W90,УГОЛ 95ГР,ЧАШКА TH42D35</t>
  </si>
  <si>
    <t>КОМПЛЕКТ ПЕТЛИ PERFEKT 5204 ДЛЯ СТЕКЛ. ДВЕРЕЙ,УГОЛ КОРПУСА W90,УГОЛ 95ГР,ЧАШКА TU12D26</t>
  </si>
  <si>
    <t>ПЕТЛЯ KAMAT ДЛЯ КОРПУСОВ ВСТРАИВАЕМЫХ ХОЛОДИЛЬНИКОВ,УГОЛ 115 ГР</t>
  </si>
  <si>
    <t>ЗАГЛУШКА KAMAT,ПЛАСТИК,СЕРЫЙ</t>
  </si>
  <si>
    <t>ПЕТЛЯ ДЛЯ ОТКИДНЫХ ЭЛЕМЕНТОВ MARKANT 11, ЦИНКОВОЕ ЛИТЬЕ</t>
  </si>
  <si>
    <t>ПОДЪЕМНЫЙ МЕХАНИЗМ LIFT JUNIOR УГОЛ ОТКРЫВАНИЯ 75°, ЛЕВЫЙ, ЦВЕТ СЕРЫЙ</t>
  </si>
  <si>
    <t>ПОДЪЕМНЫЙ МЕХАНИЗМ LIFT JUNIOR УГОЛ ОТКРЫВАНИЯ 75°, ПРАВЫЙ, ЦВЕТ СЕРЫЙ</t>
  </si>
  <si>
    <t>КРОНШТЕЙН НИЖНИЙ KLASSIK D/290, H290-340, ЛЕВЫЙ</t>
  </si>
  <si>
    <t>КРОНШТЕЙН НИЖНИЙ KLASSIK D/290, H290-340, ПРАВЫЙ</t>
  </si>
  <si>
    <t>КРОНШТЕЙН НИЖНИЙ KH, L250, ПРАВЫЙ</t>
  </si>
  <si>
    <t>КОМПЛЕКТ ФУРНИТУРЫ INLINE XL, ШИРИНА ДВЕРИ 750-819 ММ</t>
  </si>
  <si>
    <t>КОМПЛЕКТ ФУРНИТУРЫ INLINE XL, ШИРИНА ДВЕРИ 910-1044 ММ</t>
  </si>
  <si>
    <t>КОМПЛЕКТ ФУРНИТУРЫ INLINE XL, ШИРИНА ДВЕРИ 1300-1499 ММ</t>
  </si>
  <si>
    <t>КОМПЛЕКТ ФУРНИТУРЫ INLINE XL, ШИРИНА ДВЕРИ 1500-1599 ММ</t>
  </si>
  <si>
    <t>КОМПЛЕКТ ФУРНИТУРЫ INLINE XL, ШИРИНА ДВЕРИ 1600-1799 ММ</t>
  </si>
  <si>
    <t>КОМПЛЕКТ БЫСТРОГО МОНТАЖА INLINE XL, ШИРИНА ДВЕРИ 750-2000 ММ</t>
  </si>
  <si>
    <t>КОМПЛЕКТ ФУРНИТУРЫ TOPLINE XL ДЛЯ ПЕРЕДНЕЙ ДВЕРИ, EB30</t>
  </si>
  <si>
    <t>КОМПЛЕКТ ФУРНИТУРЫ TOPLINE XL ДЛЯ ПЕРЕДНЕЙ ДВЕРИ, EB33</t>
  </si>
  <si>
    <t>КОМПЛЕКТ ФУРНИТУРЫ TOPLINE XL ДЛЯ ПЕРЕДНЕЙ ДВЕРИ, EB39</t>
  </si>
  <si>
    <t>КОМПЛЕКТ ФУРНИТУРЫ TOPLINE XL ДЛЯ ПЕРЕДНЕЙ ДВЕРИ, EB44</t>
  </si>
  <si>
    <t>КОМПЛЕКТ ФУРНИТУРЫ TOPLINE XL ДЛЯ ПЕРЕДНЕЙ ДВЕРИ, EB61</t>
  </si>
  <si>
    <t>КОМПЛЕКТ ФУРНИТУРЫ TOPLINE XL ДЛЯ ЗАДНЕЙ ДВЕРИ, L</t>
  </si>
  <si>
    <t>КОМПЛЕКТ ДЕМПФЕРОВ SILENT SYSTEM TOPLINE XL ДЛЯ 2-ДВЕРНОГО ШКАФА</t>
  </si>
  <si>
    <t>КОМПЛЕКТ ДЕМПФЕРОВ SILENT SYSTEM TOPLINE XL ДЛЯ 3-ДВЕРНОГО ШКАФА, ХОДОВОЙ ПРОФИЛЬ ТИП 2</t>
  </si>
  <si>
    <t>КОМПЛЕКТ ДЕМПФЕРОВ SILENT SYSTEM TOPLINE XL ДЛЯ 3-ДВЕРНОГО ШКАФА, ХОДОВОЙ ПРОФИЛЬ ТИП 3</t>
  </si>
  <si>
    <t>КОМПЛЕКТ ПРОФИЛЕЙ TOPLINE XL ТИП 2, L4000, ПЕРФОРАЦИЯ, АЛЮМ.</t>
  </si>
  <si>
    <t>КОМПЛЕКТ ПРОФИЛЕЙ TOPLINE XL ТИП 3, L4000, ПЕРФОРАЦИЯ, АЛЮМ.</t>
  </si>
  <si>
    <t>СВЕРЛИЛЬНЫЙ КОНДУКТОР TOPLINE XL</t>
  </si>
  <si>
    <t>КОМПЛЕКТ ФУРНИТУРЫ TOPLINE L/STB 11 ПЕРЕДНЕЙ ДВЕРИ, EB28</t>
  </si>
  <si>
    <t>КОМПЛЕКТ ФУРНИТУРЫ TOPLINE L/STB 11 ПЕРЕДНЕЙ ДВЕРИ, EB31</t>
  </si>
  <si>
    <t>КОМПЛЕКТ ФУРНИТУРЫ TOPLINE L/STB 11 ПЕРЕДНЕЙ ДВЕРИ, EB34</t>
  </si>
  <si>
    <t>КОМПЛЕКТ ФУРНИТУРЫ TOPLINE L/STB 11 ПЕРЕДНЕЙ ДВЕРИ, EB37</t>
  </si>
  <si>
    <t>КОМПЛЕКТ ФУРНИТУРЫ TOPLINE L/STB 11 ПЕРЕДНЕЙ ДВЕРИ, EB52</t>
  </si>
  <si>
    <t>КОМПЛЕКТ ФУРНИТУРЫ TOPLINE L/STB 11 ЗАДНЕЙ ДВЕРИ, ПЕРЕД ВЕРХ.ПАНЕЛЬЮ, ОГРАНИЧ. ХОДА, L</t>
  </si>
  <si>
    <t>КОМПЛЕКТ ФУРНИТУРЫ TOPLINE L/STB 11 ЗАДНЕЙ ДВЕРИ, ПЕРЕД ВЕРХ.ПАНЕЛЬЮ, ОГРАНИЧ. ХОДА, R</t>
  </si>
  <si>
    <t>КОМПЛЕКТ ФУРНИТУРЫ TOPLINE L/STB 11 ЗАДНЕЙ ДВЕРИ, ПЕРЕД ВЕРХ.ПАНЕЛЬЮ, БЕЗ ОГРАНИЧ. ХОДА</t>
  </si>
  <si>
    <t>КОМПЛЕКТ УПОРОВ TOPLINE L/STB 11 2 ДВЕРИ, ПЕРЕД ВЕРХ.ПАНЕЛЬЮ, ОГРАНИЧ. ХОДА</t>
  </si>
  <si>
    <t>КОМПЛЕКТ УПОРОВ TOPLINE L/STB 11 2 ДВЕРИ, ПЕРЕД ВЕРХ.ПАНЕЛЬЮ, БЕЗ ОГРАНИЧ. ХОДА</t>
  </si>
  <si>
    <t>КОМПЛЕКТ УПОРОВ TOPLINE L/STB 11 3 ДВЕРИ, ПЕРЕД ВЕРХ.ПАНЕЛЬЮ, ОГРАНИЧ. ХОДА</t>
  </si>
  <si>
    <t>КОМПЛЕКТ УПОРОВ TOPLINE L/STB 11 3 ДВЕРИ, ПЕРЕД ВЕРХ.ПАНЕЛЬЮ, БЕЗ ОГРАНИЧ. ХОДА</t>
  </si>
  <si>
    <t>КОМПЛЕКТ ДЕМПФЕРОВ SILENT SYSTEM TOPLINE L 2 ДВЕРИ, ПЕРЕД ВЕРХ.ПАН, ОГР.ХОДА, ЗАКРЫТ.</t>
  </si>
  <si>
    <t>КОМПЛЕКТ ДЕМПФЕРОВ SILENT SYSTEM TOPLINE L 2 ДВЕРИ, EB52, ПЕРЕД ВЕРХ.ПАН, ОГР.ХОДА, ЗАКРЫТ.</t>
  </si>
  <si>
    <t>КОМПЛЕКТ ДЕМПФЕРОВ SILENT SYSTEM TOPLINE L 2 ДВЕРИ, ПЕРЕД ВЕРХ.ПАН., БЕЗ ОГР. ХОДА, ЗАКРЫТ., L</t>
  </si>
  <si>
    <t>КОМПЛЕКТ ДЕМПФЕРОВ SILENT SYSTEM TOPLINE L 2 ДВЕРИ, ПЕРЕД ВЕРХ.ПАН., БЕЗ ОГР. ХОДА, ЗАКРЫТ., R</t>
  </si>
  <si>
    <t>КОМПЛЕКТ ДЕМПФЕРОВ SILENT SYSTEM TOPLINE L ЗАДНИХ ДВЕРЕЙ 3ДВ. ШКАФА, ПЕРЕД ВЕРХ.ПАН., ЗАКРЫТ.</t>
  </si>
  <si>
    <t>КОМПЛЕКТ ДЕМПФЕРА SILENT SYSTEM TOPLINE L СРЕДНЕЙ ДВЕРИ 3ДВ. ШКАФА, ПЕРЕД ВЕРХ.ПАН.</t>
  </si>
  <si>
    <t>КОМПЛЕКТ ДЕМПФЕРОВ SILENT SYSTEM TOPLINE L 2 ДВЕРИ, ПЕРЕД ВЕРХ.ПАН, ОГР.ХОДА, ОТКРЫТ.</t>
  </si>
  <si>
    <t>КОМПЛЕКТ ДЕМПФЕРОВ SILENT SYSTEM TLL 2 ДВЕРИ, ПЕРЕД ВЕРХ.ПАН., БЕЗ ОГР. ХОДА, ОТКРЫТ, L</t>
  </si>
  <si>
    <t>КОМПЛЕКТ ДЕМПФЕРОВ SILENT SYSTEM TOPLINE L 2 ДВЕРИ, ПЕРЕД ВЕРХ.ПАН., БЕЗ ОГР. ХОДА, ОТКРЫТ., R</t>
  </si>
  <si>
    <t>КОМПЛЕКТ ДЕМПФЕРОВ SILENT SYSTEM TOPLINE L 3 ДВЕРИ, ПЕРЕД ВЕРХ.ПАН., ОТКРЫТ.</t>
  </si>
  <si>
    <t>КОМПЛЕКТ ДЕМПФЕРОВ SILENT SYSTEM STB 11</t>
  </si>
  <si>
    <t>КОМПЛЕКТ ДЕМПФЕРОВ SILENT SYSTEM TOPLINE L 2 ДВЕРИ, НАД ВЕРХ.ПАН., ЗАКРЫТ.</t>
  </si>
  <si>
    <t>КОМПЛЕКТ ДЕМПФЕРОВ SILENT SYSTEM TOPLINE L 2 ДВЕРИ, НАД ВЕРХ.ПАН., ОТКРЫТ.</t>
  </si>
  <si>
    <t>КОМПЛЕКТ ДЕМПФЕРОВ SILENT SYSTEM TOPLINE L 3 ДВЕРИ, НАД ВЕРХ.ПАН., ЗАКРЫТ.</t>
  </si>
  <si>
    <t>ХОДОВОЙ ПРОФИЛЬ TOPLINE L, L3000, ПЕРЕД ВЕРХ.ПАНЕЛЬЮ, ПЕРФОРАЦИЯ, АЛЮМ.</t>
  </si>
  <si>
    <t>ХОДОВОЙ ПРОФИЛЬ TOPLINE L, L3000, ПЕРЕД ВЕРХ.ПАНЕЛЬЮ, СТАЛЬ</t>
  </si>
  <si>
    <t>НИЖНИЙ НАПРАВЛЯЮЩИЙ ПРОФИЛЬ STB 11, L3000, АЛЮМ.</t>
  </si>
  <si>
    <t>СВЕРЛИЛЬНЫЙ КОНДУКТОР TOPLINE L</t>
  </si>
  <si>
    <t>РАЗМЕТОЧНЫЙ ШАБЛОН ДЛЯ ХОДОВОГО ПРОФИЛЯ TOPLINE L</t>
  </si>
  <si>
    <t>КОМПЛЕКТ ФУРНИТУРЫ TOPLINE M/STB 16.1 ДЛЯ 2-ДВЕРНОГО ШКАФА</t>
  </si>
  <si>
    <t>КОМПЛЕКТ ФУРНИТУРЫ TOPLINE M/STB 16.1 ДЛЯ 3-ДВЕРНОГО ШКАФА</t>
  </si>
  <si>
    <t>ХОДОВОЙ ПРОФИЛЬ TOPLINE M, L2100, ПЕРФОРАЦИЯ, СТАЛЬ</t>
  </si>
  <si>
    <t>ХОДОВОЙ ПРОФИЛЬ TOPLINE M, L2500, ПЕРФОРАЦИЯ, СТАЛЬ</t>
  </si>
  <si>
    <t>НИЖНИЙ НАПРАВЛЯЮЩИЙ ПРОФИЛЬ STB 16.1, L2100, ПЕРФОРАЦИЯ, ПЛАСТИК</t>
  </si>
  <si>
    <t>НИЖНИЙ НАПРАВЛЯЮЩИЙ ПРОФИЛЬ STB 16.1, L2500, ПЕРФОРАЦИЯ, ПЛАСТИК</t>
  </si>
  <si>
    <t>КОМПЛЕКТ ФУРНИТУРЫ SYSLINE S SILENT SYSTEM, НА ЗАКРЫВАНИЕ И ОТКРЫВАНИЕ</t>
  </si>
  <si>
    <t>КОМПЛЕКТ ФУРНИТУРЫ SYSLINE S SILENT SYSTEM, НА ЗАКРЫВАНИЕ</t>
  </si>
  <si>
    <t>ХОДОВОЙ ПРОФИЛЬ SYSLINE S, L2000, ПОД ПРИКРУЧИВАНИЕ</t>
  </si>
  <si>
    <t>ХОДОВОЙ ПРОФИЛЬ SYSLINE S, L2000, ПОД ПРИКЛЕИВАНИЕ</t>
  </si>
  <si>
    <t>ВЕРХНИЙ ХОДОВОЙ ЭЛЕМЕНТ TOPLINE 27</t>
  </si>
  <si>
    <t>ВЕРХНИЙ ХОДОВОЙ ЭЛЕМЕНТ-ТАНДЕМ TOPLINE 27</t>
  </si>
  <si>
    <t>КОНЦЕВОЙ УПОР TOPLINE 27, ПРАВЫЙ, ПОД ПРИКРУЧИВАНИЕ</t>
  </si>
  <si>
    <t>КОНЦЕВОЙ УПОР TOPLINE 27, ЛЕВЫЙ, ПОД ПРИКРУЧИВАНИЕ</t>
  </si>
  <si>
    <t>СРЕДНИЙ СТОПОР TOPLINE 27 ДЛЯ ПЕРЕДНЕЙ ДВЕРИ</t>
  </si>
  <si>
    <t>МЕЖДВЕРНОЙ УПОР TOPLINE 27 С АМОРТИЗАТОРОМ</t>
  </si>
  <si>
    <t>ФИКСИРУЮЩИЙ ВИНТ М4Х14 ММ, ДЛЯ СИСТЕМЫ TOPLINE 27</t>
  </si>
  <si>
    <t>ВИНТ, М5Х11</t>
  </si>
  <si>
    <t>МУФТА, Ø10Х11, ПЛАСТИК, БЕЛАЯ</t>
  </si>
  <si>
    <t>НИЖНИЙ НАПРАВЛЯЮЩИЙ ЭЛЕМЕНТ STB 13 ДЛЯ ПЕРЕДНЕЙ ДВЕРИ</t>
  </si>
  <si>
    <t>НИЖНИЙ НАПРАВЛЯЮЩИЙ ЭЛЕМЕНТ STB 13 ДЛЯ ЗАДНЕЙ ДВЕРИ</t>
  </si>
  <si>
    <t>НИЖНИЙ НАПРАВЛЯЮЩИЙ ЭЛЕМЕНТ STB 35, ПОД ЗАПРЕСCОВКУ, ПЛАСТИК, КОРИЧНЕВЫЙ</t>
  </si>
  <si>
    <t>ХОДОВОЙ ПРОФИЛЬ TOPLINE 27, L2000, СТАЛЬ</t>
  </si>
  <si>
    <t>ХОДОВОЙ ПРОФИЛЬ TOPLINE 27, L2500, СТАЛЬ</t>
  </si>
  <si>
    <t>ХОДОВОЙ ПРОФИЛЬ TOPLINE 27, L3000, СТАЛЬ</t>
  </si>
  <si>
    <t>НИЖНИЙ НАПРАВЛЯЮЩИЙ ПРОФИЛЬ STB 13, L2000, ПЛАСТИК, ЧЕРНЫЙ</t>
  </si>
  <si>
    <t>НИЖНИЙ НАПРАВЛЯЮЩИЙ ПРОФИЛЬ STB 13, L2500, ПЛАСТИК, ЧЕРНЫЙ</t>
  </si>
  <si>
    <t>НИЖНИЙ НАПРАВЛЯЮЩИЙ ПРОФИЛЬ STB 13, L3000, ПЛАСТИК, ЧЕРНЫЙ</t>
  </si>
  <si>
    <t>НИЖНИЙ НАПРАВЛЯЮЩИЙ ПРОФИЛЬ STB 35, L2000, ПЛАСТИК, КОРИЧНЕВЫЙ</t>
  </si>
  <si>
    <t>НИЖНИЙ НАПРАВЛЯЮЩИЙ ПРОФИЛЬ STB 35, L2500, ПЛАСТИК, КОРИЧНЕВЫЙ</t>
  </si>
  <si>
    <t>НИЖНИЙ НАПРАВЛЯЮЩИЙ ПРОФИЛЬ STB 35, L3000, ПЛАСТИК, КОРИЧНЕВЫЙ</t>
  </si>
  <si>
    <t>КОМПЛЕКТ ФУРНИТУРЫ SLIDELINE M SILENT SYSTEM, 10 КГ</t>
  </si>
  <si>
    <t>КОМПЛЕКТ ФУРНИТУРЫ SLIDELINE M SILENT SYSTEM, 30 КГ</t>
  </si>
  <si>
    <t>МОНТАЖНЫЙ КОМПЛЕКТ SLIDELINE M SILENT SYSTEM ДЛЯ СТЕКЛЯННЫХ ДВЕРЕЙ, ПОД ПРИКЛЕИВАНИЕ</t>
  </si>
  <si>
    <t>МОНТАЖНЫЙ КОМПЛЕКТ SLIDELINE SILENT SYSTEM ДЛЯ СТЕКЛЯННЫХ ДВЕРЕЙ, ПОД ПРИКРУЧИВАНИЕ</t>
  </si>
  <si>
    <t>МОНТАЖНЫЙ КОМПЛЕКТ SLIDELINE SILENT SYSTEM ДЛЯ 19 ММ АЛЮМИНИЕВОЙ РАМЫ, СЕРЕБРИСТЫЙ</t>
  </si>
  <si>
    <t>КОМПЛЕКТ ПРОФИЛЯ SLIDELINE M, L2500, H16, СЕРЕБРИСТЫЙ</t>
  </si>
  <si>
    <t>КОМПЛЕКТ ПРОФИЛЯ SLIDELINE M, L2500, H18, СЕРЕБРИСТЫЙ</t>
  </si>
  <si>
    <t>КОМПЛЕКТ ПРОФИЛЯ SLIDELINE M, L2500, H25, СЕРЕБРИСТЫЙ</t>
  </si>
  <si>
    <t>ДЕКОРАТИВНЫЙ ПРОФИЛЬ ГИБКИЙ SLIDELINE M, L2500, H16, ПОД ПРИКЛЕИВАНИЕ, СЕРЕБРИСТЫЙ</t>
  </si>
  <si>
    <t>ДЕКОРАТИВНЫЙ ПРОФИЛЬ ГИБКИЙ SLIDELINE M, L2500, H18, ПОД ПРИКЛЕИВАНИЕ, СЕРЕБРИСТЫЙ</t>
  </si>
  <si>
    <t>ДЕКОРАТИВНЫЙ ПРОФИЛЬ ГИБКИЙ SLIDELINE M, L2500, H25, ПОД ПРИКЛЕИВАНИЕ, СЕРЕБРИСТЫЙ</t>
  </si>
  <si>
    <t>ДИСТАНЦИОННЫЙ ПРОФИЛЬ ГИБКИЙ SLIDELINE M, H16, ПОД ПРИКЛЕИВАНИЕ, СЕРЫЙ</t>
  </si>
  <si>
    <t>ДИСТАНЦИОННЫЙ ПРОФИЛЬ ГИБКИЙ SLIDELINE M, H22, ПОД ПРИКЛЕИВАНИЕ, СЕРЫЙ</t>
  </si>
  <si>
    <t>ДВОЙНОЙ КОМПЛЕКТ ПРОФИЛЕЙ SLIDELINE M ВКЛАДНОЙ,L2500,СЕРЕБРИСТЫЙ</t>
  </si>
  <si>
    <t>ДВОЙНОЙ КОМПЛЕКТ ПРОФИЛЕЙ SLIDELINE M ВКЛАДНОЙ,L2500,ПОД ЗАПРЕССОВКУ,СЕРЕБРИСТЫЙ</t>
  </si>
  <si>
    <t>РЕГУЛИРУЕМЫЙ УПОР,ДЛЯ ВЕРХНИХ ШКАФОВ,ПЛАСТИК,ЧЕРНЫЙ</t>
  </si>
  <si>
    <t>НИЖНИЙ ХОДОВОЙ ЭЛЕМЕНТ SLIDELINE 55 PLUS ДЛЯ ВКЛАДНОЙ ДВЕРИ</t>
  </si>
  <si>
    <t>ВЕРХНИЙ НАПРАВЛЯЮЩИЙ ЭЛЕМЕНТ SLIDELINE 55 PLUS ДЛЯ ВКЛАДНОЙ ДВЕРИ</t>
  </si>
  <si>
    <t>КОНЦЕВОЙ УПОР SLIDELINE 55 PLUS</t>
  </si>
  <si>
    <t>МЕЖДВЕРНОЙ УПОР SLIDELINE 55 PLUS, ПОД ПРИКРУЧИВАНИЕ</t>
  </si>
  <si>
    <t>ДЕМПФЕР SILENT SYSTEM SLIDELINE 55 PLUS ДЛЯ ВКЛАДНЫХ ДВЕРЕЙ, ЛЕВЫЙ</t>
  </si>
  <si>
    <t>ДЕМПФЕР SILENT SYSTEM SLIDELINE 55 PLUS ДЛЯ ВКЛАДНЫХ ДВЕРЕЙ, ПРАВЫЙ</t>
  </si>
  <si>
    <t>АКТИВАТОР ДЕМПФЕРА SILENT SYSTEM SLIDELINE 55 PLUS</t>
  </si>
  <si>
    <t>МОНТАЖНОЕ ПРИСПОСОБЛЕНИЕ ДЛЯ АКТИВАТОРА ДЕМПФЕРА SILENT SYSTEM SLIDELINE 55 PLUS</t>
  </si>
  <si>
    <t>ХОДОВОЙ/НАПРАВЛЯЮЩИЙ ПРОФИЛЬ SLIDELINE 55/55 PLUS, L2000, ПЛАСТИК, КОРИЧНЕВЫЙ</t>
  </si>
  <si>
    <t>ХОДОВОЙ/НАПРАВЛЯЮЩИЙ ПРОФИЛЬ SLIDELINE 55/55 PLUS, L2500, ПЛАСТИК, КОРИЧНЕВЫЙ</t>
  </si>
  <si>
    <t>НИЖНИЙ ХОДОВОЙ ЭЛЕМЕНТ SLIDELINE 56</t>
  </si>
  <si>
    <t>ВЕРХНИЙ НАПРАВЛЯЮЩИЙ ЭЛЕМЕНТ SLIDELINE 56</t>
  </si>
  <si>
    <t>КОНЦЕВОЙ УПОР SLIDELINE 56</t>
  </si>
  <si>
    <t>МЕЖДВЕРНОЙ УПОР SLIDELINE 56, ПОД ПРИКРУЧИВАНИЕ</t>
  </si>
  <si>
    <t>ХОДОВОЙ/НАПРАВЛЯЮЩИЙ ПРОФИЛЬ SLIDELINE 56, L3000, ПОД ЗАПРЕСCОВКУ, АЛЮМ.</t>
  </si>
  <si>
    <t>КОМПЛЕКТ ФУРНИТУРЫ WINGLINE L 25 КГ,САМОЗАКРЫВАНИЕ,L</t>
  </si>
  <si>
    <t>КОМПЛЕКТ ФУРНИТУРЫ WINGLINE L 25 КГ,САМОЗАКРЫВАНИЕ,R</t>
  </si>
  <si>
    <t>КОМПЛЕКТ ФУРНИТУРЫ WINGLINE L 25 КГ,БЕЗ САМОЗАКРЫВАНИЯ,L</t>
  </si>
  <si>
    <t>КОМПЛЕКТ ФУРНИТУРЫ WINGLINE L 25 КГ,БЕЗ САМОЗАКРЫВАНИЯ,R</t>
  </si>
  <si>
    <t>КОМПЛЕКТ ФУРНИТУРЫ WINGLINE L 12 КГ,САМОЗАКРЫВАНИЕ,L</t>
  </si>
  <si>
    <t>КОМПЛЕКТ ФУРНИТУРЫ WINGLINE L 12 КГ,САМОЗАКРЫВАНИЕ,R</t>
  </si>
  <si>
    <t>КОМПЛЕКТ ФУРНИТУРЫ WINGLINE L 12 КГ,БЕЗ САМОЗАКРЫВАНИЯ,L</t>
  </si>
  <si>
    <t>КОМПЛЕКТ ФУРНИТУРЫ WINGLINE L 12 КГ,БЕЗ САМОЗАКРЫВАНИЯ,R</t>
  </si>
  <si>
    <t>КОМПЛЕКТ ФУРНИТУРЫ WINGLINE L 12 КГ,САМОЗАКРЫВАНИЕ,БЕЗ НИЖНЕГО НАПР. ЭЛЕМЕНТА,L</t>
  </si>
  <si>
    <t>КОМПЛЕКТ ФУРНИТУРЫ WINGLINE L 12 КГ,САМОЗАКРЫВАНИЕ,БЕЗ НИЖНЕГО НАПР. ЭЛЕМЕНТА,R</t>
  </si>
  <si>
    <t>КОМПЛЕКТ ФУРНИТУРЫ WINGLINE L 12 КГ,БЕЗ САМОЗАКРЫВАНИЯ,БЕЗ НИЖНЕГО НАПР. ЭЛЕМЕНТА,L</t>
  </si>
  <si>
    <t>КОМПЛЕКТ ФУРНИТУРЫ WINGLINE L 12 КГ,БЕЗ САМОЗАКРЫВАНИЯ,БЕЗ НИЖНЕГО НАПР. ЭЛЕМЕНТА,R</t>
  </si>
  <si>
    <t>МЕХАНИЗМ PULL TO MOVE SILENT ДЛЯ WINGLINE L,ИСПОЛНЕНИЕ LIGHT,L</t>
  </si>
  <si>
    <t>МЕХАНИЗМ PULL TO MOVE SILENT ДЛЯ WINGLINE L,ИСПОЛНЕНИЕ MEDIUM,L</t>
  </si>
  <si>
    <t>МЕХАНИЗМ PULL TO MOVE SILENT ДЛЯ WINGLINE L,ИСПОЛНЕНИЕ HEAVY,L</t>
  </si>
  <si>
    <t>МЕХАНИЗМ PULL TO MOVE SILENT ДЛЯ WINGLINE L,ИСПОЛНЕНИЕ LIGHT,R</t>
  </si>
  <si>
    <t>МЕХАНИЗМ PULL TO MOVE SILENT ДЛЯ WINGLINE L,ИСПОЛНЕНИЕ MEDIUM,R</t>
  </si>
  <si>
    <t>МЕХАНИЗМ PULL TO MOVE SILENT ДЛЯ WINGLINE L,ИСПОЛНЕНИЕ HEAVY,R</t>
  </si>
  <si>
    <t>МЕХАНИЗМ PUSH TO MOVE ДЛЯ WINGLINE L,ИСПОЛНЕНИЕ LIGHT,L</t>
  </si>
  <si>
    <t>МЕХАНИЗМ PUSH TO MOVE ДЛЯ WINGLINE L,ИСПОЛНЕНИЕ MEDIUM,L</t>
  </si>
  <si>
    <t>МЕХАНИЗМ PUSH TO MOVE ДЛЯ WINGLINE L,ИСПОЛНЕНИЕ HEAVY,L</t>
  </si>
  <si>
    <t>МЕХАНИЗМ PUSH TO MOVE ДЛЯ WINGLINE L,ИСПОЛНЕНИЕ LIGHT,R</t>
  </si>
  <si>
    <t>МЕХАНИЗМ PUSH TO MOVE ДЛЯ WINGLINE L,ИСПОЛНЕНИЕ MEDIUM,R</t>
  </si>
  <si>
    <t>МЕХАНИЗМ PUSH TO MOVE ДЛЯ WINGLINE L,ИСПОЛНЕНИЕ HEAVY,R</t>
  </si>
  <si>
    <t>МЕХАНИЧЕСКИЙ ФИКСАТОР ДЛЯ PUSH TO MOVE ДЛЯ WINGLINE L,ПОД ПРИКРУЧИВАНИЕ,СЕРЫЙ</t>
  </si>
  <si>
    <t>МАГНИТНЫЙ ФИКСАТОР ДЛЯ PUSH TO MOVE ДЛЯ WINGLINE L,ПОД ЗАПРЕСОВКУ,СЕРЫЙ</t>
  </si>
  <si>
    <t>КОМПЛЕКТ ПРОФИЛЕЙ WINGLINE L,L1200,С ПЕРФОРАЦИЕЙ,АЛЮМИНИЙ,АНОДИРОВАННЫЙ</t>
  </si>
  <si>
    <t>КОМПЛЕКТ ПРОФИЛЕЙ WINGLINE L,L2400,С ПЕРФОРАЦИЕЙ,АЛЮМИНИЙ,АНОДИРОВАННЫЙ</t>
  </si>
  <si>
    <t>ХОДОВОЙ ПРОФИЛЬ WINGLINE 770/780/L,L1200,С ПЕРФОРАЦИЕЙ,АЛЮМИНИЙ,АНОДИРОВАННЫЙ</t>
  </si>
  <si>
    <t>ХОДОВОЙ ПРОФИЛЬ WINGLINE 770/780/L,L2400,С ПЕРФОРАЦИЕЙ,АЛЮМИНИЙ,АНОДИРОВАННЫЙ</t>
  </si>
  <si>
    <t>СРЕДНЯЯ ПЕТЛЯ WINGLINE L ДЛЯ СКЛАДНОЙ ДВЕРИ</t>
  </si>
  <si>
    <t>ОТВЕТНАЯ ЧАСТЬ СРЕДНЕЙ ПЕТЛИ WINGLINE L ДЛЯ СКЛАДНОЙ ДВЕРИ</t>
  </si>
  <si>
    <t>КОМПЛЕКТ ФУРНИТУРЫ WINGLINE 170</t>
  </si>
  <si>
    <t>СРЕДНЯЯ ПЕТЛЯ 626 ДЛЯ СКЛАДНОЙ ДВЕРИ, СТАЛЬ, НИКЕЛИРОВАННАЯ</t>
  </si>
  <si>
    <t>КОМПЛЕКТ ФУРНИТУРЫ WING 77 ДЛЯ 1 ДВУХСТВОРЧАТОЙ ДВЕРИ</t>
  </si>
  <si>
    <t>НИЖНИЙ НАПРАВЛЯЮЩИЙ ПРОФИЛЬ WING 77, L3200, ПЕРФОРАЦИЯ, АЛЮМ.</t>
  </si>
  <si>
    <t>ХОДОВОЙ ПРОФИЛЬ WING 77, L3200, ПЕРФОРАЦИЯ, АЛЮМ.</t>
  </si>
  <si>
    <t>ХОДОВОЙ ПРОФИЛЬ WING 77, L3000, АЛЮМ.</t>
  </si>
  <si>
    <t>РУЧКА-ПРОФИЛЬ, ТОЛЩИНА ДВЕРИ 15-16 ММ, L2500, СТАЛЬ, СЕРЕБРИСТЫЙ</t>
  </si>
  <si>
    <t>РУЧКА-ПРОФИЛЬ,ТОЛЩИНА ДВЕРИ 18-19 ММ,L2500,С ПЕРФОРАЦИЕЙ,СТАЛЬ,СЕРЕБРИСТАЯ</t>
  </si>
  <si>
    <t>U-ОБРАЗНЫЙ КОНЦЕВОЙ ПРОФИЛЬ, ТОЛЩИНА ДВЕРИ 15-16 ММ, L2500, СТАЛЬ, СЕРЕБРИСТЫЙ</t>
  </si>
  <si>
    <t>U-ОБРАЗНЫЙ КОНЦЕВОЙ ПРОФИЛЬ,ДВЕРЬ 18-19 ММ,L2500,С ПЕРФОРАЦИЕЙ,СТАЛЬ,СЕРЕБРИСТЫЙ</t>
  </si>
  <si>
    <t>ПРОФИЛЬ КОНЦЕВОЙ, L2500, H17, СТАЛЬ, СЕРЕБРИСТЫЙ</t>
  </si>
  <si>
    <t>ПРОФИЛЬ КОНЦЕВОЙ, L2500, H46, ПЕРФОРАЦИЯ, СТАЛЬ, СЕРЕБРИСТЫЙ</t>
  </si>
  <si>
    <t>СОЕДИНИТЕЛЬНАЯ ПЛАНКА, СТАЛЬ, ОЦИНКОВАННАЯ</t>
  </si>
  <si>
    <t>ЩЕТОЧНАЯ ПЛАНКА, L2500, ПЛАСТИК, КОРИЧНЕВАЯ</t>
  </si>
  <si>
    <t>ХОДОВОЙ ПРОФИЛЬ TOPLINE L, L2500, ПЕРЕД ВЕРХ.ПАНЕЛЬЮ, ПЕРФОРАЦИЯ, АЛЮМ.</t>
  </si>
  <si>
    <t>СТЯЖКА ЭКСЦЕНТРИКОВАЯ RASTEX 15, ДЛЯ ПОЛОК 12 ММ, БЕЗ БУРТИКА, ЦИНКОВОЕ ЛИТЬЕ</t>
  </si>
  <si>
    <t>СТЯЖКА ЭКСЦЕНТРИКОВАЯ RASTEX 15, ДЛЯ ПОЛОК 15 ММ, БЕЗ БУРТИКА, ЦИНКОВОЕ ЛИТЬЕ</t>
  </si>
  <si>
    <t>СТЯЖКА ЭКСЦЕНТРИКОВАЯ RASTEX 15, ДЛЯ ПОЛОК 18 ММ, БЕЗ БУРТИКА, ЦИНКОВОЕ ЛИТЬЕ</t>
  </si>
  <si>
    <t>СТЯЖКА ЭКСЦЕНТРИКОВАЯ RASTEX 15, ДЛЯ ПОЛОК 22 ММ, БЕЗ БУРТИКА, ЦИНКОВОЕ ЛИТЬЕ, НИКЕЛИРОВАННАЯ</t>
  </si>
  <si>
    <t>ЗАГЛУШКА ДЛЯ RASTEX 15, ПЛАСТИК, ЦВЕТ БЕЛЫЙ</t>
  </si>
  <si>
    <t>ЗАГЛУШКА ДЛЯ RASTEX 15, ПЛАСТИК, ЦВЕТ КОРИЧНЕВЫЙ</t>
  </si>
  <si>
    <t>ЗАГЛУШКА ДЛЯ RASTEX 15,ПЛАСТИК,ЧЕРНАЯ</t>
  </si>
  <si>
    <t>ЗАГЛУШКА ДЛЯ RASTEX 15,ПЛАСТИК,БЕЖЕВАЯ</t>
  </si>
  <si>
    <t>ДЮБЕЛЬ БЫСТРОГО МОНТАЖА RAPID S DU 324 ДЛЯ RASTEX, L20, D8</t>
  </si>
  <si>
    <t>ДЮБЕЛЬ БЫСТРОГО МОНТАЖА RAPID S DU 325 ДЛЯ RASTEX, L30, D8</t>
  </si>
  <si>
    <t>ДЮБЕЛЬ БЫСТРОГО МОНТАЖА RAPID S DU 333 ДЛЯ RASTEX, L30, D10</t>
  </si>
  <si>
    <t>ДЮБЕЛЬ ВВИНЧИВАЕМЫЙ TWISTER DU 319 T ДЛЯ RASTEX, L20</t>
  </si>
  <si>
    <t>ДЮБЕЛЬ ВВИНЧИВАЕМЫЙ TWISTER DU 232 T ДЛЯ RASTEX, L30</t>
  </si>
  <si>
    <t>ДЮБЕЛЬ ВВИНЧИВАЕМЫЙ TWISTER DU 644 T ДЛЯ RASTEX</t>
  </si>
  <si>
    <t>ДЮБЕЛЬ ДВОЙНОЙ DU 868 ДЛЯ RASTEX, СТАЛЬ</t>
  </si>
  <si>
    <t>СТЯЖКА ЭКСЦЕНТРИКОВАЯ VB 35M, ДЛЯ ПОЛОК 16 ММ, ЦИНКОВОЕ ЛИТЬЕ, НИКЕЛИРОВАННАЯ</t>
  </si>
  <si>
    <t>СТЯЖКА ЭКСЦЕНТРИКОВАЯ VB 35M, ДЛЯ ПОЛОК 16 ММ, ПЛАСТИК, ЦВЕТ БЕЛЫЙ</t>
  </si>
  <si>
    <t>СТЯЖКА ЭКСЦЕНТРИКОВАЯ VB 35M, ДЛЯ ПОЛОК 16 ММ, ПЛАСТИК, ЦВЕТ ПОД ОРЕХ</t>
  </si>
  <si>
    <t>СТЯЖКА ЭКСЦЕНТРИКОВАЯ VB 35M, ДЛЯ ПОЛОК 16 ММ, ПЛАСТИК, ЦВЕТ КОРИЧНЕВЫЙ</t>
  </si>
  <si>
    <t>СТЯЖКА ЭКСЦЕНТРИКОВАЯ VB 35M, ДЛЯ ПОЛОК 16 ММ, ПЛАСТИК, ЦВЕТ ПОД БУК</t>
  </si>
  <si>
    <t>СТЯЖКА ЭКСЦЕНТРИКОВАЯ VB 35, ДЛЯ ПОЛОК 16 ММ, ЦИНКОВОЕ ЛИТЬЕ, НИКЕЛИРОВАННАЯ</t>
  </si>
  <si>
    <t>СТЯЖКА ЭКСЦЕНТРИКОВАЯ VB 36M, ДЛЯ ПОЛОК 16 ММ, ЦИНКОВОЕ ЛИТЬЕ, НИКЕЛИРОВАННАЯ</t>
  </si>
  <si>
    <t>ДЮБЕЛЬ ВВИНЧИВАЕМЫЙ DU 321 ДЛЯ VB, D5</t>
  </si>
  <si>
    <t>ДЮБЕЛЬ ВВИНЧИВАЕМЫЙ DU 322 ДЛЯ VB, D5</t>
  </si>
  <si>
    <t>ДЮБЕЛЬ ВВИНЧИВАЕМЫЙ DU 648 ДЛЯ VB, М6</t>
  </si>
  <si>
    <t>ДЮБЕЛЬ ДВОЙНОЙ DU 712 ДЛЯ VB, ДЛЯ ПАНЕЛЕЙ 16 ММ</t>
  </si>
  <si>
    <t>ПОЛКОДЕРЖАТЕЛЬ VB 135, ДЛЯ ПОЛОК 16 ММ, ПЛАСТИК, ЦВЕТ СЕРЫЙ</t>
  </si>
  <si>
    <t>ПОЛКОДЕРЖАТЕЛЬ VB 135, ДЛЯ ПОЛОК 16 ММ, ПЛАСТИК, ЦВЕТ КОРИЧНЕВЫЙ</t>
  </si>
  <si>
    <t>СТЯЖКА ТРАПЕЦЕВИДНАЯ TZ 4 STD</t>
  </si>
  <si>
    <t>СТЯЖКА ДЛЯ СТОЛЕШНИЦ AVB 5, L100</t>
  </si>
  <si>
    <t>ШУРУП 6, 3Х11 ММ, ДЛЯ RV3 И RV1</t>
  </si>
  <si>
    <t>СОЕДИНИТЕЛЬ ЗАДНЕЙ СТЕНКИ RV 7D,ЦИНКОВОЕ ЛИТЬЕ,НИКЕЛИРОВАННАЯ</t>
  </si>
  <si>
    <t>СОЕДИНИТЕЛЬНЫЙ ВИНТ VHS 32, ДЛЯ ПАНЕЛЕЙ 28-36 ММ</t>
  </si>
  <si>
    <t>СОЕДИНИТЕЛЬНЫЙ ВИНТ VHS 32, ДЛЯ ПАНЕЛЕЙ 36-44 ММ</t>
  </si>
  <si>
    <t>МУФТА №49, М6, D8X11, ПЛАСТИК, ЦВЕТ БЕЛЫЙ</t>
  </si>
  <si>
    <t>РАСПОРНАЯ МУФТА, М6, D10X11, ПЛАСТИК, ЦВЕТ БЕЛЫЙ</t>
  </si>
  <si>
    <t>МУФТА №33, М6Х11 ММ, ДЛЯ ОТВЕРСТИЙ ДИАМЕТРОМ 10 ММ, ПЛАСТМАССА, БЕЛАЯ</t>
  </si>
  <si>
    <t>КОНЦЕВОЙ ВИНТ, М4Х14, НИКЕЛИРОВАННЫЙ</t>
  </si>
  <si>
    <t>РЕЗЬБОВАЯ МУФТА, М4, СТАЛЬ, ОЦИНКОВАННАЯ</t>
  </si>
  <si>
    <t>ПОЛКОДЕРЖАТЕЛЬ SEKURA 1.1, СО ШТИФТОМ, М6Х25, ЦИНКОВОЕ ЛИТЬЕ, НИКЕЛИРОВАННЫЙ</t>
  </si>
  <si>
    <t>ПОЛКОДЕРЖАТЕЛЬ SEKURA 7, СО ШТИФТОМ, М6Х25, ЦИНКОВОЕ ЛИТЬЕ, НИКЕЛИРОВАННЫЙ</t>
  </si>
  <si>
    <t>ПОЛКОДЕРЖАТЕЛЬ DUPLO, D5, ХРОМИРОВАННЫЙ</t>
  </si>
  <si>
    <t>ПОЛКОДЕРЖАТЕЛЬ SEKURA 8, ДЛЯ СТЕКЛЯННЫХ ПОЛОК, М6Х25, ЦИНКОВОЕ ЛИТЬЕ, НИКЕЛИРОВАННЫЙ</t>
  </si>
  <si>
    <t>ПОЛКОДЕРЖАТЕЛЬ, ДЛЯ СТЕКЛЯННЫХ ПОЛОК, D5, ХРОМИРОВАННЫЙ</t>
  </si>
  <si>
    <t>ПОДВЕС ШКАФА SAH 215, ЛЕВЫЙ</t>
  </si>
  <si>
    <t>ПОДВЕС ШКАФА SAH 215, ПРАВЫЙ</t>
  </si>
  <si>
    <t>ПОДВЕС ШКАФА SAH 216, ЛЕВЫЙ</t>
  </si>
  <si>
    <t>ПОДВЕС ШКАФА SAH 216, ПРАВЫЙ</t>
  </si>
  <si>
    <t>ЗАГЛУШКА ДЛЯ SAH 215/216, D12, ПЛАСТИК, ЦВЕТ БЕЛЫЙ</t>
  </si>
  <si>
    <t>ЗАГЛУШКА ДЛЯ SAH 215/216, D15, ПЛАСТИК, ЦВЕТ БЕЛЫЙ</t>
  </si>
  <si>
    <t>ПОДВЕС ШКАФА SAH 130, ЛЕВЫЙ</t>
  </si>
  <si>
    <t>ПОДВЕС ШКАФА SAH 130, ПРАВЫЙ</t>
  </si>
  <si>
    <t>ЗАГЛУШКА ДЛЯ SAH 130, ЛЕВАЯ, ПЛАСТИК, ЦВЕТ ПОД БУК</t>
  </si>
  <si>
    <t>ЗАГЛУШКА ДЛЯ SAH 130, ПРАВАЯ, ПЛАСТИК, ЦВЕТ ПОД БУК</t>
  </si>
  <si>
    <t>ЗАГЛУШКА ДЛЯ SAH 130, ЛЕВАЯ, ПЛАСТИК, ЦВЕТ СЕРЕБРИСТЫЙ</t>
  </si>
  <si>
    <t>ЗАГЛУШКА ДЛЯ SAH 130, ПРАВАЯ, ПЛАСТИК, ЦВЕТ СЕРЕБРИСТЫЙ</t>
  </si>
  <si>
    <t>ЗАГЛУШКА ДЛЯ SAH 130, ЛЕВАЯ, ПЛАСТИК, ЦВЕТ КОРИЧНЕВЫЙ</t>
  </si>
  <si>
    <t>ЗАГЛУШКА ДЛЯ SAH 130, ПРАВАЯ, ПЛАСТИК, ЦВЕТ КОРИЧНЕВЫЙ</t>
  </si>
  <si>
    <t>ЗАГЛУШКА ДЛЯ SAH 130, ЛЕВАЯ, ПЛАСТИК, ЦВЕТ БЕЛЫЙ</t>
  </si>
  <si>
    <t>ЗАГЛУШКА ДЛЯ SAH 130, ПРАВАЯ, ПЛАСТИК, ЦВЕТ БЕЛЫЙ</t>
  </si>
  <si>
    <t>ПОДВЕС ШКАФА SAH 302</t>
  </si>
  <si>
    <t>ПОДВЕСНОЙ КРЮК ДЛЯ SAH, D6Х50</t>
  </si>
  <si>
    <t>ПОДВЕС ШКАФА SAH 305, ЦИНКОВОЕ ЛИТЬЕ</t>
  </si>
  <si>
    <t>ПОДВЕСНАЯ ШИНА ТИП А, L150, СТАЛЬ, ОЦИНКОВАННАЯ</t>
  </si>
  <si>
    <t>ПОДВЕСНАЯ ШИНА ТИП В, L3000, СТАЛЬ, ОЦИНКОВАННАЯ</t>
  </si>
  <si>
    <t>ПОДВЕСНОЙ КРЮК, D6Х60</t>
  </si>
  <si>
    <t>ШУРУП-НАВЕС 5, 5Х50 ММ</t>
  </si>
  <si>
    <t>ДЮБЕЛЬ Д/КРЮЧКА-НАВЕСА, 8Х40 ММ</t>
  </si>
  <si>
    <t>ШТАНГА ДЛЯ ВЕШАЛОК 30Х15Х0, 7 ММ, ДЛИНА 2000 ММ, НИКЕЛИРОВАННАЯ, МАТОВАЯ</t>
  </si>
  <si>
    <t>ШТАНГА ДЛЯ ВЕШАЛОК 30Х15Х0, 7 ММ, ДЛИНА 3000 ММ, НИКЕЛИРОВАННАЯ, МАТОВАЯ</t>
  </si>
  <si>
    <t>ШТАНГА Д/ВЕШАЛКИ 30Х15ММ, ДЛИНА 3000 ММ, ПОКРЫТИЕ СЕРЫЙ ТИТАН</t>
  </si>
  <si>
    <t>SL 322 DD OVAL, ШТАНГОДЕРЖАТЕЛЬ, ЦИНК, НИКЕЛИРОВАННЫЙ</t>
  </si>
  <si>
    <t>SL 323 DD OVAL, ШТАНГОДЕРЖАТЕЛЬ, ЦИНК, НИКЕЛИРОВАННЫЙ</t>
  </si>
  <si>
    <t>SL 786 DD, ШТАНГОДЕРЖАТЕЛЬ, ЦИНК, НИКЕЛИРОВАННЫЙ</t>
  </si>
  <si>
    <t>SL 781 М, ШТАНГОДЕРЖАТЕЛЬ СРЕДНИЙ, ЦИНК, НИКЕЛИРОВАННЫЙ</t>
  </si>
  <si>
    <t>СТАНОК BLUEMAX MINI ТИП 3,1,1KW/400V/50HZ/3 ФАЗЫ,ПНЕВМО ХОД</t>
  </si>
  <si>
    <t>СТАНОК ДЛЯ СВЕРЛЕНИЯ И ЗАПРЕССОВКИ BLUEMAX MINI ТИП 2/6 С КОМПЛЕКТОМ SENSYS, 0, 75KW/230V/50HZ</t>
  </si>
  <si>
    <t>ЗАПРЕССОВОЧНАЯ МАТРИЦА BLUEMAX MINI ДЛЯ ЧАШКИ TH53/TH43</t>
  </si>
  <si>
    <t>СВЕРЛО ДЛЯ BLUEMAX, D5, ЛЕВОЕ ВРАЩЕНИЕ</t>
  </si>
  <si>
    <t>СВЕРЛО ДЛЯ BLUEMAX, D35, ПРАВОЕ ВРАЩЕНИЕ</t>
  </si>
  <si>
    <t>МОНТАЖНОЕ ПРИСПОСОБЛЕНИЯ INNOFIT START ДЛЯ INNOTECH/INNOTECH ATIRA</t>
  </si>
  <si>
    <t>ШИНА СВЕРЛИЛЬНОГО КОНДУКТОРА ACCURA, L1000, АЛЮМИНИЙ</t>
  </si>
  <si>
    <t>СВЕРЛИЛЬНЫЙ КОНДУКТОР ACCURA ДЛЯ ПЕТЕЛЬ</t>
  </si>
  <si>
    <t>КЕРН</t>
  </si>
  <si>
    <t>СВЕРЛИЛЬНЫЙ КОНДУКТОР ACCURA ДЛЯ НАПРАВЛЯЮЩИХ</t>
  </si>
  <si>
    <t>УПОР ДЛЯ СОБРАННОГО КОРПУСА ACCURA</t>
  </si>
  <si>
    <t>УПОР ДЛЯ ОТДЕЛЬНЫХ ДЕТАЛЕЙ ACCURA</t>
  </si>
  <si>
    <t>ШИНА СВЕРЛИЛЬНОГО КОНДУКТОРА EXAKTA, L1000, АЛЮМИНИЙ</t>
  </si>
  <si>
    <t>СВЕРЛИЛЬНО РАЗМЕТОЧНЫЙ КОНДУКТОР EXAKTA, D5</t>
  </si>
  <si>
    <t>УПОР СВЕРЛИЛЬНОГО КОНДУКТОРА EXAKTA</t>
  </si>
  <si>
    <t>РАЗМЕТОЧНЫЙ ШАБЛОН MULTIBLUE</t>
  </si>
  <si>
    <t>УГЛОВОЙ УПОР PRACTICA</t>
  </si>
  <si>
    <t>СВЕРЛИЛЬНЫЙ КОНДУКТОР PRACTICA ДЛЯ INNOTECH/INNOTECH ATIRA</t>
  </si>
  <si>
    <t>СВЕРЛИЛЬНЫЙ КОНДУКТОР PRACTICA 200 ДЛЯ ARCITECH/INNOTECH/INNOTECH ATIRA</t>
  </si>
  <si>
    <t>РАЗМЕТОЧНЫЙ ШАБЛОН BLUEJIG IT ДЛЯ INNOTECH/INNOTECH ATIRA</t>
  </si>
  <si>
    <t>РАЗМЕТОЧНЫЙ ШАБЛОН BLUEJIG HINGE ДЛЯ ПЕТЕЛЬ</t>
  </si>
  <si>
    <t>СВЕРЛИЛЬНЫЙ КОНДУКТОР ДЛЯ УСТАНОВКИ PUSH TO OPEN ДЛЯ ПЕТЕЛЬ</t>
  </si>
  <si>
    <t>СВЕРЛИЛЬНЫЙ КОНДУКТОР BLUEJIG DOWEL ДЛЯ ДЮБЕЛЕЙ ДЛЯ СТЯЖКИ RASTEX 15</t>
  </si>
  <si>
    <t>РАЗМЕТОЧНЫЙ ШАБЛОН BLUEJIG HANDLE ДЛЯ РУЧЕК</t>
  </si>
  <si>
    <t>СВЕРЛИЛЬНЫЙ КОНДУКТОР BLUEJIG QUADRO EB20 START ДЛЯ НАПРАВЛЯЮЩИХ QUADRO</t>
  </si>
  <si>
    <t>СВЕРЛИЛЬНЫЙ КОНДУКТОР BLUEJIG QUADRO EB20/QUADRO 4D ДЛЯ НАПРАВЛЯЮЩИХ QUADRO</t>
  </si>
  <si>
    <t>ГИЛЬЗОВОЕ СВЕРЛО, D5</t>
  </si>
  <si>
    <t>ГИЛЬЗОВОЕ СВЕРЛО, D10</t>
  </si>
  <si>
    <t>СМЕННОЕ ГИЛЬЗОВОЕ СВЕРЛО, D5</t>
  </si>
  <si>
    <t>PRODECOR, РУЧКА VIGILIA, МЕЖОСЕВОЕ РАССТОЯНИЕ 32 ММ, ПОД ХРОМ ГЛЯНЦЕВЫЙ</t>
  </si>
  <si>
    <t>PRODECOR, РУЧКА VIGILIA, МЕЖОСЕВОЕ РАССТОЯНИЕ 32 ММ, ПОД НЕРЖАВЕЮЩУЮ СТАЛЬ</t>
  </si>
  <si>
    <t>PRODECOR, РУЧКА VERONIA, МЕЖОСЕВОЕ РАССТОЯНИЕ 128 ММ, ПОД НЕРЖАВЕЮЩУЮ СТАЛЬ</t>
  </si>
  <si>
    <t>PRODECOR, РУЧКА AOSTA, МЕЖОСЕВОЕ РАССТОЯНИЕ 192 ММ, ПОД НЕРЖАВЕЮЩУЮ СТАЛЬ</t>
  </si>
  <si>
    <t>PRODECOR, РУЧКА VICTORIA, МЕЖОСЕВОЕ РАССТОЯНИЕ 192 ММ, ПОД НЕРЖАВЕЮЩУЮ СТАЛЬ</t>
  </si>
  <si>
    <t>PRODECOR, РУЧКА CELISTA, МЕЖОСЕВОЕ РАССТОЯНИЕ 128 ММ, ПОД НЕРЖАВЕЮЩУЮ СТАЛЬ</t>
  </si>
  <si>
    <t>PRODECOR, РУЧКА TOFINO, МЕЖОСЕВОЕ РАССТОЯНИЕ 128 ММ, ПОД ХРОМ ГЛЯНЦЕВЫЙ</t>
  </si>
  <si>
    <t>PRODECOR, РУЧКА CAROLINA, МЕЖОСЕВОЕ РАССТОЯНИЕ 160ММ, ДЛИНА 180ММ, ПОД НЕРЖАВЕЮЩУЮ СТАЛЬ</t>
  </si>
  <si>
    <t>PRODECOR, РУЧКА TOLFO, МЕЖОСЕВОЕ РАССТОЯНИЕ 32 ММ, ПОД НЕРЖАВЕЮЩУЮ СТАЛЬ</t>
  </si>
  <si>
    <t>PRODECOR, РУЧКА TOLFO, МЕЖОСЕВОЕ РАССТОЯНИЕ 32 ММ, ПОД ХРОМ ГЛЯНЦЕВЫЙ</t>
  </si>
  <si>
    <t>PRODECOR, РУЧКА VERONIA, МЕЖОСЕВОЕ РАССТОЯНИЕ 160 ММ, ПОД НЕРЖАВЕЮЩУЮ СТАЛЬ</t>
  </si>
  <si>
    <t>PRODECOR, РУЧКА VERONIA, МЕЖОСЕВОЕ РАССТОЯНИЕ 160 ММ, ПОД ХРОМ ГЛЯНЦЕВЫЙ</t>
  </si>
  <si>
    <t>PRODECOR, РУЧКА INTRA, МЕЖОСЕВОЕ РАССТОЯНИЕ 192 ММ, ПОД НЕРЖАВЕЮЩУЮ СТАЛЬ/ХРОМ</t>
  </si>
  <si>
    <t>PRODECOR, РУЧКА INTRA, МЕЖОСЕВОЕ РАССТОЯНИЕ 192 ММ, ПОД МАТОВЫЙ/ГЛЯНЦЕВЫЙ ХРОМ</t>
  </si>
  <si>
    <t>PRODECOR, РУЧКА IMOLA, МЕЖОСЕВОЕ РАССТОЯНИЕ 192 ММ, ПОД ГЛЯНЦЕВЫЙ ХРОМ</t>
  </si>
  <si>
    <t>PRODECOR, РУЧКА IMOLA, МЕЖОСЕВОЕ РАССТОЯНИЕ 192 ММ, ПОД НЕРЖАВЕЮЩУЮ СТАЛЬ</t>
  </si>
  <si>
    <t>PRODECOR, РУЧКА ZENGA, МЕЖОСЕВОЕ РАССТОЯНИЕ 192 ММ, ЛЕВАЯ, ПОД НЕРЖАВЕЮЩУЮ СТАЛЬ</t>
  </si>
  <si>
    <t>PRODECOR, РУЧКА ZENGA, МЕЖОСЕВОЕ РАССТОЯНИЕ 192 ММ, ПРАВАЯ, ПОД НЕРЖАВЕЮЩУЮ СТАЛЬ</t>
  </si>
  <si>
    <t>PRODECOR, РУЧКА LAMEZIA, ДЛИНА 295 ММ, ПОД ХРОМ ГЛЯНЦЕВЫЙ</t>
  </si>
  <si>
    <t>PRODECOR, РУЧКА LAMEZIA, ДЛИНА 595 ММ, ПОД ХРОМ ГЛЯНЦЕВЫЙ</t>
  </si>
  <si>
    <t>PRODECOR, РУЧКА LAMEZIA, ДЛИНА 795 ММ, ПОД ХРОМ ГЛЯНЦЕВЫЙ</t>
  </si>
  <si>
    <t>PRODECOR, РУЧКА LAMEZIA, ДЛИНА 895 ММ, ПОД ХРОМ ГЛЯНЦЕВЫЙ</t>
  </si>
  <si>
    <t>PRODECOR, РУЧКА NUBIA, МЕЖОСЕВОЕ РАССТОЯНИЕ 192 ММ, ПОД НЕРЖАВЕЮЩУЮ СТАЛЬ</t>
  </si>
  <si>
    <t>PRODECOR, РУЧКА BRACARA, МЕЖОСЕВОЕ РАССТОЯНИЕ 128 ММ, ПОД ОЛОВО</t>
  </si>
  <si>
    <t>PRODECOR, РУЧКА LURO, МЕЖОСЕВОЕ РАССТОЯНИЕ 128 ММ, ПОД ОЛОВО</t>
  </si>
  <si>
    <t>PRODECOR, РУЧКА TARRACO, 49X30 ММ, ПОД ОЛОВО</t>
  </si>
  <si>
    <t>PRODECOR, РУЧКА ARIMINI, 34X34 ММ, ЧЕРНАЯ, ПОД ХРОМ ГЛЯНЦЕВЫЙ</t>
  </si>
  <si>
    <t>PRODECOR, РУЧКА SUASA, МЕЖОСЕВОЕ РАССТОЯНИЕ 160 ММ, ПОД НЕРЖАВЕЮЩУЮ СТАЛЬ</t>
  </si>
  <si>
    <t>PRODECOR, РУЧКА SUASA, МЕЖОСЕВОЕ РАССТОЯНИЕ 160 ММ, ПОД ХРОМ ГЛЯНЦЕВЫЙ</t>
  </si>
  <si>
    <t>PRODECOR, РУЧКА FELINA, МЕЖОСЕВОЕ РАССТОЯНИЕ 160 ММ, ПОД НЕРЖАВЕЮЩУЮ СТАЛЬ</t>
  </si>
  <si>
    <t>PRODECOR, РУЧКА MATERA, МЕЖОСЕВОЕ РАССТОЯНИЕ 32 ММ, ПОД ХРОМ ГЛЯНЦЕВЫЙ</t>
  </si>
  <si>
    <t>PRODECOR, РУЧКА SOLDA, МЕЖОСЕВОЕ РАССТОЯНИЕ 160 ММ, ПОД ХРОМ ГЛЯНЦЕВЫЙ</t>
  </si>
  <si>
    <t>PRODECOR, РУЧКА ITALA, МЕЖОСЕВОЕ РАССТОЯНИЕ 192 ММ, ЧЕРНАЯ</t>
  </si>
  <si>
    <t>PRODECOR, РУЧКА OVADA, МЕЖОСЕВОЕ РАССТОЯНИЕ 160 И 192 ММ, ПОД ХРОМ МАТОВЫЙ</t>
  </si>
  <si>
    <t>PRODECOR, РУЧКА CLIVIA, МЕЖОСЕВОЕ РАССТОЯНИЕ 732 ММ, АЛЮМИНИЙ АНОДИРОВАННЫЙ</t>
  </si>
  <si>
    <t>PRODECOR, РУЧКА CLIVIA, МЕЖОСЕВОЕ РАССТОЯНИЕ 232 ММ, АЛЮМИНИЙ АНОДИРОВАННЫЙ</t>
  </si>
  <si>
    <t>PRODECOR, РУЧКА CLIVIA, МЕЖОСЕВОЕ РАССТОЯНИЕ 332 ММ, АЛЮМИНИЙ АНОДИРОВАННЫЙ</t>
  </si>
  <si>
    <t>PRODECOR, РУЧКА CLIVIA, МЕЖОСЕВОЕ РАССТОЯНИЕ 382 ММ, АЛЮМИНИЙ АНОДИРОВАННЫЙ</t>
  </si>
  <si>
    <t>PRODECOR, РУЧКА CLIVIA, МЕЖОСЕВОЕ РАССТОЯНИЕ 432 ММ, АЛЮМИНИЙ АНОДИРОВАННЫЙ</t>
  </si>
  <si>
    <t>КОМПЛЕКТ ЯЩИКА ARCITECH, H78, NL500, СЕРЕБРИСТЫЙ</t>
  </si>
  <si>
    <t>КОМПЛЕКТ БОКОВИН ЯЩИКА ARCITECH, H78, NL500, СЕРЕБРИСТЫЙ</t>
  </si>
  <si>
    <t>КОМПЛЕКТ СОЕДИНИТЕЛЕЙ ЗАДНЕЙ СТЕНКИ ARCITECH, H78, СЕРЕБРИСТЫЙ</t>
  </si>
  <si>
    <t>КОМПЛЕКТ ЯЩИКА ARCITECH, H94, NL270, СЕРЕБРИСТЫЙ</t>
  </si>
  <si>
    <t>КОМПЛЕКТ ЯЩИКА ARCITECH, H94, NL300, СЕРЕБРИСТЫЙ</t>
  </si>
  <si>
    <t>КОМПЛЕКТ ЯЩИКА ARCITECH, H94, NL350, СЕРЕБРИСТЫЙ</t>
  </si>
  <si>
    <t>КОМПЛЕКТ ЯЩИКА ARCITECH, H94, NL400, СЕРЕБРИСТЫЙ</t>
  </si>
  <si>
    <t>КОМПЛЕКТ ЯЩИКА ARCITECH, H94, NL450, СЕРЕБРИСТЫЙ</t>
  </si>
  <si>
    <t>КОМПЛЕКТ ЯЩИКА ARCITECH, H94, NL500, СЕРЕБРИСТЫЙ</t>
  </si>
  <si>
    <t>КОМПЛЕКТ БОКОВИН ЯЩИКА ARCITECH, H94, NL270, СЕРЕБРИСТЫЙ</t>
  </si>
  <si>
    <t>КОМПЛЕКТ БОКОВИН ЯЩИКА ARCITECH, H94, NL300, СЕРЕБРИСТЫЙ</t>
  </si>
  <si>
    <t>КОМПЛЕКТ БОКОВИН ЯЩИКА ARCITECH, H94, NL350, СЕРЕБРИСТЫЙ</t>
  </si>
  <si>
    <t>КОМПЛЕКТ БОКОВИН ЯЩИКА ARCITECH, H94, NL400, СЕРЕБРИСТЫЙ</t>
  </si>
  <si>
    <t>КОМПЛЕКТ БОКОВИН ЯЩИКА ARCITECH, H94, NL450, СЕРЕБРИСТЫЙ</t>
  </si>
  <si>
    <t>КОМПЛЕКТ БОКОВИН ЯЩИКА ARCITECH, H94, NL500, СЕРЕБРИСТЫЙ</t>
  </si>
  <si>
    <t>КОМПЛЕКТ СОЕДИНИТЕЛЕЙ ЗАДНЕЙ СТЕНКИ ARCITECH, H94, СЕРЕБРИСТЫЙ</t>
  </si>
  <si>
    <t>КОМПЛЕКТ ЯЩИКА ARCITECH, H126, NL270, СЕРЕБРИСТЫЙ</t>
  </si>
  <si>
    <t>КОМПЛЕКТ ЯЩИКА ARCITECH, H126, NL300, СЕРЕБРИСТЫЙ</t>
  </si>
  <si>
    <t>КОМПЛЕКТ ЯЩИКА ARCITECH, H126, NL350, СЕРЕБРИСТЫЙ</t>
  </si>
  <si>
    <t>КОМПЛЕКТ ЯЩИКА ARCITECH, H126, NL400, СЕРЕБРИСТЫЙ</t>
  </si>
  <si>
    <t>КОМПЛЕКТ ЯЩИКА ARCITECH, H126, NL450, СЕРЕБРИСТЫЙ</t>
  </si>
  <si>
    <t>КОМПЛЕКТ ЯЩИКА ARCITECH, H126, NL500, СЕРЕБРИСТЫЙ</t>
  </si>
  <si>
    <t>КОМПЛЕКТ БОКОВИН ЯЩИКА ARCITECH, H126, NL270, СЕРЕБРИСТЫЙ</t>
  </si>
  <si>
    <t>КОМПЛЕКТ БОКОВИН ЯЩИКА ARCITECH, H126, NL300, СЕРЕБРИСТЫЙ</t>
  </si>
  <si>
    <t>КОМПЛЕКТ БОКОВИН ЯЩИКА ARCITECH, H126, NL350, СЕРЕБРИСТЫЙ</t>
  </si>
  <si>
    <t>КОМПЛЕКТ БОКОВИН ЯЩИКА ARCITECH, H126, NL400, СЕРЕБРИСТЫЙ</t>
  </si>
  <si>
    <t>КОМПЛЕКТ БОКОВИН ЯЩИКА ARCITECH, H126, NL450, СЕРЕБРИСТЫЙ</t>
  </si>
  <si>
    <t>КОМПЛЕКТ БОКОВИН ЯЩИКА ARCITECH, H126, NL500, СЕРЕБРИСТЫЙ</t>
  </si>
  <si>
    <t>КОМПЛЕКТ СОЕДИНИТЕЛЕЙ ЗАДНЕЙ СТЕНКИ ARCITECH, H126, СЕРЕБРИСТЫЙ</t>
  </si>
  <si>
    <t>КОМПЛЕКТ КОРОБА ARCITECH С РЕЛИНГАМИ, H186/94, NL270, СЕРЕБРИСТЫЙ</t>
  </si>
  <si>
    <t>КОМПЛЕКТ КОРОБА ARCITECH С РЕЛИНГАМИ, H186/94, NL300, СЕРЕБРИСТЫЙ</t>
  </si>
  <si>
    <t>КОМПЛЕКТ КОРОБА ARCITECH С РЕЛИНГАМИ, H186/94, NL350, СЕРЕБРИСТЫЙ</t>
  </si>
  <si>
    <t>КОМПЛЕКТ КОРОБА ARCITECH С РЕЛИНГАМИ, H186/94, NL400, СЕРЕБРИСТЫЙ</t>
  </si>
  <si>
    <t>КОМПЛЕКТ КОРОБА ARCITECH С РЕЛИНГАМИ, H186/94, NL450, СЕРЕБРИСТЫЙ</t>
  </si>
  <si>
    <t>КОМПЛЕКТ КОРОБА ARCITECH С РЕЛИНГАМИ, H186/94, NL500, СЕРЕБРИСТЫЙ</t>
  </si>
  <si>
    <t>КОМПЛЕКТ КОРОБА ARCITECH С TOPSIDE, H186/94, NL400, СЕРЕБРИСТЫЙ</t>
  </si>
  <si>
    <t>КОМПЛЕКТ КОРОБА ARCITECH С TOPSIDE, H186/94, NL450, СЕРЕБРИСТЫЙ</t>
  </si>
  <si>
    <t>КОМПЛЕКТ КОРОБА ARCITECH С TOPSIDE, H186/94, NL500, СЕРЕБРИСТЫЙ</t>
  </si>
  <si>
    <t>КОМПЛЕКТ КОРОБА ARCITECH С DESIGNSIDE, H186/94, NL270, СЕРЕБРИСТЫЙ</t>
  </si>
  <si>
    <t>КОМПЛЕКТ КОРОБА ARCITECH С DESIGNSIDE, H186/94, NL300, СЕРЕБРИСТЫЙ</t>
  </si>
  <si>
    <t>КОМПЛЕКТ КОРОБА ARCITECH С DESIGNSIDE, H186/94, NL350, СЕРЕБРИСТЫЙ</t>
  </si>
  <si>
    <t>КОМПЛЕКТ КОРОБА ARCITECH С DESIGNSIDE, H186/94, NL400, СЕРЕБРИСТЫЙ</t>
  </si>
  <si>
    <t>КОМПЛЕКТ КОРОБА ARCITECH С DESIGNSIDE, H186/94, NL450, СЕРЕБРИСТЫЙ</t>
  </si>
  <si>
    <t>КОМПЛЕКТ КОРОБА ARCITECH С DESIGNSIDE, H186/94, NL500, СЕРЕБРИСТЫЙ</t>
  </si>
  <si>
    <t>КОМПЛЕКТ СОЕДИНИТЕЛЕЙ ЗАДНЕЙ СТЕНКИ ARCITECH, H186, СЕРЕБРИСТЫЙ</t>
  </si>
  <si>
    <t>КОМПЛЕКТ ПРОДОЛЬНЫХ РЕЛИНГОВ КОРОБА С СОЕД. ПЕРЕД. ПАНЕЛИ ARCITECH, NL270, СЕРЕБРИСТЫЙ</t>
  </si>
  <si>
    <t>КОМПЛЕКТ ПРОДОЛЬНЫХ РЕЛИНГОВ КОРОБА С СОЕД. ПЕРЕД. ПАНЕЛИ ARCITECH, NL300, СЕРЕБРИСТЫЙ</t>
  </si>
  <si>
    <t>КОМПЛЕКТ ПРОДОЛЬНЫХ РЕЛИНГОВ КОРОБА С СОЕД. ПЕРЕД. ПАНЕЛИ ARCITECH, NL350, СЕРЕБРИСТЫЙ</t>
  </si>
  <si>
    <t>КОМПЛЕКТ ПРОДОЛЬНЫХ РЕЛИНГОВ КОРОБА С СОЕД. ПЕРЕД. ПАНЕЛИ ARCITECH, NL400, СЕРЕБРИСТЫЙ</t>
  </si>
  <si>
    <t>КОМПЛЕКТ ПРОДОЛЬНЫХ РЕЛИНГОВ КОРОБА С СОЕД. ПЕРЕД. ПАНЕЛИ ARCITECH, NL450, СЕРЕБРИСТЫЙ</t>
  </si>
  <si>
    <t>КОМПЛЕКТ ПРОДОЛЬНЫХ РЕЛИНГОВ КОРОБА С СОЕД. ПЕРЕД. ПАНЕЛИ ARCITECH, NL500, СЕРЕБРИСТЫЙ</t>
  </si>
  <si>
    <t>КОМПЛЕКТ НАДСТАВОК НА БОКОВИНУ TOPSIDE ДЛЯ ARCITECH, H92, NL400, СТАЛЬ, СЕРЕБРИСТЫЙ</t>
  </si>
  <si>
    <t>КОМПЛЕКТ НАДСТАВОК НА БОКОВИНУ TOPSIDE ДЛЯ ARCITECH, H92, NL450, СТАЛЬ, СЕРЕБРИСТЫЙ</t>
  </si>
  <si>
    <t>КОМПЛЕКТ НАДСТАВОК НА БОКОВИНУ TOPSIDE ДЛЯ ARCITECH, H92, NL500, СТАЛЬ, СЕРЕБРИСТЫЙ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</si>
  <si>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</si>
  <si>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</si>
  <si>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</si>
  <si>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</si>
  <si>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</si>
  <si>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</si>
  <si>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АДАПТЕРОВ DESIGNSIDE ARCITECH, H92, СЕРЕБРИСТЫЙ</t>
  </si>
  <si>
    <t>КОМПЛЕКТ СОЕДИНИТЕЛЕЙ DESIGNSIDE ДЛЯ ARCITECH</t>
  </si>
  <si>
    <t>КОМПЛЕКТ КОРОБА ARCITECH С РЕЛИНГАМИ, H186/126, NL270, СЕРЕБРИСТЫЙ</t>
  </si>
  <si>
    <t>КОМПЛЕКТ КОРОБА ARCITECH С РЕЛИНГАМИ, H186/126, NL300, СЕРЕБРИСТЫЙ</t>
  </si>
  <si>
    <t>КОМПЛЕКТ КОРОБА ARCITECH С РЕЛИНГАМИ, H186/126, NL350, СЕРЕБРИСТЫЙ</t>
  </si>
  <si>
    <t>КОМПЛЕКТ КОРОБА ARCITECH С РЕЛИНГАМИ, H186/126, NL400, СЕРЕБРИСТЫЙ</t>
  </si>
  <si>
    <t>КОМПЛЕКТ КОРОБА ARCITECH С РЕЛИНГАМИ, H186/126, NL450, СЕРЕБРИСТЫЙ</t>
  </si>
  <si>
    <t>КОМПЛЕКТ КОРОБА ARCITECH С РЕЛИНГАМИ, H186/126, NL500, СЕРЕБРИСТЫЙ</t>
  </si>
  <si>
    <t>КОМПЛЕКТ КОРОБА ARCITECH С РЕЛИНГАМИ, H218/94, NL270, СЕРЕБРИСТЫЙ</t>
  </si>
  <si>
    <t>КОМПЛЕКТ КОРОБА ARCITECH С РЕЛИНГАМИ, H218/94, NL300, СЕРЕБРИСТЫЙ</t>
  </si>
  <si>
    <t>КОМПЛЕКТ КОРОБА ARCITECH С РЕЛИНГАМИ, H218/94, NL350, СЕРЕБРИСТЫЙ</t>
  </si>
  <si>
    <t>КОМПЛЕКТ КОРОБА ARCITECH С РЕЛИНГАМИ, H218/94, NL400, СЕРЕБРИСТЫЙ</t>
  </si>
  <si>
    <t>КОМПЛЕКТ КОРОБА ARCITECH С РЕЛИНГАМИ, H218/94, NL450, СЕРЕБРИСТЫЙ</t>
  </si>
  <si>
    <t>КОМПЛЕКТ КОРОБА ARCITECH С РЕЛИНГАМИ, H218/94, NL500, СЕРЕБРИСТЫЙ</t>
  </si>
  <si>
    <t>КОМПЛЕКТ КОРОБА ARCITECH С TOPSIDE, H218/94, NL400, СЕРЕБРИСТЫЙ</t>
  </si>
  <si>
    <t>КОМПЛЕКТ КОРОБА ARCITECH С TOPSIDE, H218/94, NL450, СЕРЕБРИСТЫЙ</t>
  </si>
  <si>
    <t>КОМПЛЕКТ КОРОБА ARCITECH С TOPSIDE, H218/94, NL500, СЕРЕБРИСТЫЙ</t>
  </si>
  <si>
    <t>КОМПЛЕКТ КОРОБА ARCITECH С DESIGNSIDE, H218/94, NL270, СЕРЕБРИСТЫЙ</t>
  </si>
  <si>
    <t>КОМПЛЕКТ КОРОБА ARCITECH С DESIGNSIDE, H218/94, NL300, СЕРЕБРИСТЫЙ</t>
  </si>
  <si>
    <t>КОМПЛЕКТ КОРОБА ARCITECH С DESIGNSIDE, H218/94, NL350, СЕРЕБРИСТЫЙ</t>
  </si>
  <si>
    <t>КОМПЛЕКТ КОРОБА ARCITECH С DESIGNSIDE, H218/94, NL400, СЕРЕБРИСТЫЙ</t>
  </si>
  <si>
    <t>КОМПЛЕКТ КОРОБА ARCITECH С DESIGNSIDE, H218/94, NL450, СЕРЕБРИСТЫЙ</t>
  </si>
  <si>
    <t>КОМПЛЕКТ КОРОБА ARCITECH С DESIGNSIDE, H218/94, NL500, СЕРЕБРИСТЫЙ</t>
  </si>
  <si>
    <t>КОМПЛЕКТ СОЕДИНИТЕЛЕЙ ЗАДНЕЙ СТЕНКИ ARCITECH, H218, СЕРЕБРИСТЫЙ</t>
  </si>
  <si>
    <t>КОМПЛЕКТ НАДСТАВОК НА БОКОВИНУ TOPSIDE ДЛЯ ARCITECH, H124, NL400, СТАЛЬ, СЕРЕБРИСТЫЙ</t>
  </si>
  <si>
    <t>КОМПЛЕКТ НАДСТАВОК НА БОКОВИНУ TOPSIDE ДЛЯ ARCITECH, H124, NL450, СТАЛЬ, СЕРЕБРИСТЫЙ</t>
  </si>
  <si>
    <t>КОМПЛЕКТ НАДСТАВОК НА БОКОВИНУ TOPSIDE ДЛЯ ARCITECH, H124, NL500, СТАЛЬ, СЕРЕБРИСТЫЙ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</si>
  <si>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</si>
  <si>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</si>
  <si>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</si>
  <si>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</si>
  <si>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</si>
  <si>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</si>
  <si>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АДАПТЕРОВ DESIGNSIDE ARCITECH, H124, СЕРЕБРИСТЫЙ</t>
  </si>
  <si>
    <t>КОМПЛЕКТ КОРОБА ARCITECH С РЕЛИНГАМИ, H218/126, NL270, СЕРЕБРИСТЫЙ</t>
  </si>
  <si>
    <t>КОМПЛЕКТ КОРОБА ARCITECH С РЕЛИНГАМИ, H218/126, NL300, СЕРЕБРИСТЫЙ</t>
  </si>
  <si>
    <t>КОМПЛЕКТ КОРОБА ARCITECH С РЕЛИНГАМИ, H218/126, NL350, СЕРЕБРИСТЫЙ</t>
  </si>
  <si>
    <t>КОМПЛЕКТ КОРОБА ARCITECH С РЕЛИНГАМИ, H218/126, NL400, СЕРЕБРИСТЫЙ</t>
  </si>
  <si>
    <t>КОМПЛЕКТ КОРОБА ARCITECH С РЕЛИНГАМИ, H218/126, NL450, СЕРЕБРИСТЫЙ</t>
  </si>
  <si>
    <t>КОМПЛЕКТ КОРОБА ARCITECH С РЕЛИНГАМИ, H218/126, NL500, СЕРЕБРИСТЫЙ</t>
  </si>
  <si>
    <t>КОМПЛЕКТ КОРОБА ARCITECH С TOPSIDE, H218/126, NL400, СЕРЕБРИСТЫЙ</t>
  </si>
  <si>
    <t>КОМПЛЕКТ КОРОБА ARCITECH С TOPSIDE, H218/126, NL450, СЕРЕБРИСТЫЙ</t>
  </si>
  <si>
    <t>КОМПЛЕКТ КОРОБА ARCITECH С TOPSIDE, H218/126, NL500, СЕРЕБРИСТЫЙ</t>
  </si>
  <si>
    <t>КОМПЛЕКТ КОРОБА ARCITECH С DESIGNSIDE, H218/126, NL270, СЕРЕБРИСТЫЙ</t>
  </si>
  <si>
    <t>КОМПЛЕКТ КОРОБА ARCITECH С DESIGNSIDE, H218/126, NL300, СЕРЕБРИСТЫЙ</t>
  </si>
  <si>
    <t>КОМПЛЕКТ КОРОБА ARCITECH С DESIGNSIDE, H218/126, NL350, СЕРЕБРИСТЫЙ</t>
  </si>
  <si>
    <t>КОМПЛЕКТ КОРОБА ARCITECH С DESIGNSIDE, H218/126, NL400, СЕРЕБРИСТЫЙ</t>
  </si>
  <si>
    <t>КОМПЛЕКТ КОРОБА ARCITECH С DESIGNSIDE, H218/126, NL450, СЕРЕБРИСТЫЙ</t>
  </si>
  <si>
    <t>КОМПЛЕКТ КОРОБА ARCITECH С DESIGNSIDE, H218/126, NL500, СЕРЕБРИСТЫЙ</t>
  </si>
  <si>
    <t>КОМПЛЕКТ КОРОБА ARCITECH С РЕЛИНГАМИ, H250/94, NL270, СЕРЕБРИСТЫЙ</t>
  </si>
  <si>
    <t>КОМПЛЕКТ КОРОБА ARCITECH С РЕЛИНГАМИ, H250/94, NL300, СЕРЕБРИСТЫЙ</t>
  </si>
  <si>
    <t>КОМПЛЕКТ КОРОБА ARCITECH С РЕЛИНГАМИ, H250/94, NL350, СЕРЕБРИСТЫЙ</t>
  </si>
  <si>
    <t>КОМПЛЕКТ КОРОБА ARCITECH С РЕЛИНГАМИ, H250/94, NL400, СЕРЕБРИСТЫЙ</t>
  </si>
  <si>
    <t>КОМПЛЕКТ КОРОБА ARCITECH С РЕЛИНГАМИ, H250/94, NL450, СЕРЕБРИСТЫЙ</t>
  </si>
  <si>
    <t>КОМПЛЕКТ КОРОБА ARCITECH С РЕЛИНГАМИ, H250/94, NL500, СЕРЕБРИСТЫЙ</t>
  </si>
  <si>
    <t>КОМПЛЕКТ СОЕДИНИТЕЛЕЙ ЗАДНЕЙ СТЕНКИ ARCITECH, H250, СЕРЕБРИСТЫЙ</t>
  </si>
  <si>
    <t>КОМПЛЕКТ КОРОБА ARCITECH С РЕЛИНГАМИ, H250/126, NL270, СЕРЕБРИСТЫЙ</t>
  </si>
  <si>
    <t>КОМПЛЕКТ КОРОБА ARCITECH С РЕЛИНГАМИ, H250/126, NL300, СЕРЕБРИСТЫЙ</t>
  </si>
  <si>
    <t>КОМПЛЕКТ КОРОБА ARCITECH С РЕЛИНГАМИ, H250/126, NL350, СЕРЕБРИСТЫЙ</t>
  </si>
  <si>
    <t>КОМПЛЕКТ КОРОБА ARCITECH С РЕЛИНГАМИ, H250/126, NL400, СЕРЕБРИСТЫЙ</t>
  </si>
  <si>
    <t>КОМПЛЕКТ КОРОБА ARCITECH С РЕЛИНГАМИ, H250/126, NL450, СЕРЕБРИСТЫЙ</t>
  </si>
  <si>
    <t>КОМПЛЕКТ КОРОБА ARCITECH С РЕЛИНГАМИ, H250/126, NL500, СЕРЕБРИСТЫЙ</t>
  </si>
  <si>
    <t>КОМПЛЕКТ КОРОБА ARCITECH С TOPSIDE, H250/126, NL400, СЕРЕБРИСТЫЙ</t>
  </si>
  <si>
    <t>КОМПЛЕКТ КОРОБА ARCITECH С TOPSIDE, H250/126, NL450, СЕРЕБРИСТЫЙ</t>
  </si>
  <si>
    <t>КОМПЛЕКТ КОРОБА ARCITECH С TOPSIDE, H250/126, NL500, СЕРЕБРИСТЫЙ</t>
  </si>
  <si>
    <t>КОМПЛЕКТ КОРОБА ARCITECH С DESIGNSIDE, H250/126, NL270, СЕРЕБРИСТЫЙ</t>
  </si>
  <si>
    <t>КОМПЛЕКТ КОРОБА ARCITECH С DESIGNSIDE, H250/126, NL300, СЕРЕБРИСТЫЙ</t>
  </si>
  <si>
    <t>КОМПЛЕКТ КОРОБА ARCITECH С DESIGNSIDE, H250/126, NL350, СЕРЕБРИСТЫЙ</t>
  </si>
  <si>
    <t>КОМПЛЕКТ КОРОБА ARCITECH С DESIGNSIDE, H250/126, NL400, СЕРЕБРИСТЫЙ</t>
  </si>
  <si>
    <t>КОМПЛЕКТ КОРОБА ARCITECH С DESIGNSIDE, H250/126, NL450, СЕРЕБРИСТЫЙ</t>
  </si>
  <si>
    <t>КОМПЛЕКТ КОРОБА ARCITECH С DESIGNSIDE, H250/126, NL500, СЕРЕБРИСТЫЙ</t>
  </si>
  <si>
    <t>КОМПЛЕКТ КОРОБА ARCITECH С РЕЛИНГАМИ, H282/94, NL270, СЕРЕБРИСТЫЙ</t>
  </si>
  <si>
    <t>КОМПЛЕКТ КОРОБА ARCITECH С РЕЛИНГАМИ, H282/94, NL300, СЕРЕБРИСТЫЙ</t>
  </si>
  <si>
    <t>КОМПЛЕКТ КОРОБА ARCITECH С РЕЛИНГАМИ, H282/94, NL350, СЕРЕБРИСТЫЙ</t>
  </si>
  <si>
    <t>КОМПЛЕКТ КОРОБА ARCITECH С РЕЛИНГАМИ, H282/94, NL400, СЕРЕБРИСТЫЙ</t>
  </si>
  <si>
    <t>КОМПЛЕКТ КОРОБА ARCITECH С РЕЛИНГАМИ, H282/94, NL450, СЕРЕБРИСТЫЙ</t>
  </si>
  <si>
    <t>КОМПЛЕКТ КОРОБА ARCITECH С РЕЛИНГАМИ, H282/94, NL500, СЕРЕБРИСТЫЙ</t>
  </si>
  <si>
    <t>КОМПЛЕКТ СОЕДИНИТЕЛЕЙ ЗАДНЕЙ СТЕНКИ ARCITECH, H282, СЕРЕБРИСТЫЙ</t>
  </si>
  <si>
    <t>КОМПЛЕКТ КОРОБА ARCITECH С РЕЛИНГАМИ, H282/126, NL270, СЕРЕБРИСТЫЙ</t>
  </si>
  <si>
    <t>КОМПЛЕКТ КОРОБА ARCITECH С РЕЛИНГАМИ, H282/126, NL300, СЕРЕБРИСТЫЙ</t>
  </si>
  <si>
    <t>КОМПЛЕКТ КОРОБА ARCITECH С РЕЛИНГАМИ, H282/126, NL350, СЕРЕБРИСТЫЙ</t>
  </si>
  <si>
    <t>КОМПЛЕКТ КОРОБА ARCITECH С РЕЛИНГАМИ, H282/126, NL400, СЕРЕБРИСТЫЙ</t>
  </si>
  <si>
    <t>КОМПЛЕКТ КОРОБА ARCITECH С РЕЛИНГАМИ, H282/126, NL450, СЕРЕБРИСТЫЙ</t>
  </si>
  <si>
    <t>КОМПЛЕКТ КОРОБА ARCITECH С РЕЛИНГАМИ, H282/126, NL500, СЕРЕБРИСТЫЙ</t>
  </si>
  <si>
    <t>КОМПЛЕКТ ЯЩИКА ARCITECH, H78, NL500, БЕЛЫЙ</t>
  </si>
  <si>
    <t>КОМПЛЕКТ БОКОВИН ЯЩИКА ARCITECH, H78, NL500, БЕЛЫЙ</t>
  </si>
  <si>
    <t>КОМПЛЕКТ СОЕДИНИТЕЛЕЙ ЗАДНЕЙ СТЕНКИ ARCITECH, H78, БЕЛЫЙ</t>
  </si>
  <si>
    <t>КОМПЛЕКТ ЯЩИКА ARCITECH, H94, NL270, БЕЛЫЙ</t>
  </si>
  <si>
    <t>КОМПЛЕКТ ЯЩИКА ARCITECH, H94, NL300, БЕЛЫЙ</t>
  </si>
  <si>
    <t>КОМПЛЕКТ ЯЩИКА ARCITECH, H94, NL350, БЕЛЫЙ</t>
  </si>
  <si>
    <t>КОМПЛЕКТ ЯЩИКА ARCITECH, H94, NL400, БЕЛЫЙ</t>
  </si>
  <si>
    <t>КОМПЛЕКТ ЯЩИКА ARCITECH, H94, NL450, БЕЛЫЙ</t>
  </si>
  <si>
    <t>КОМПЛЕКТ ЯЩИКА ARCITECH, H94, NL500, БЕЛЫЙ</t>
  </si>
  <si>
    <t>КОМПЛЕКТ БОКОВИН ЯЩИКА ARCITECH, H94, NL270, БЕЛЫЙ</t>
  </si>
  <si>
    <t>КОМПЛЕКТ БОКОВИН ЯЩИКА ARCITECH, H94, NL300, БЕЛЫЙ</t>
  </si>
  <si>
    <t>КОМПЛЕКТ БОКОВИН ЯЩИКА ARCITECH, H94, NL350, БЕЛЫЙ</t>
  </si>
  <si>
    <t>КОМПЛЕКТ БОКОВИН ЯЩИКА ARCITECH, H94, NL400, БЕЛЫЙ</t>
  </si>
  <si>
    <t>КОМПЛЕКТ БОКОВИН ЯЩИКА ARCITECH, H94, NL450, БЕЛЫЙ</t>
  </si>
  <si>
    <t>КОМПЛЕКТ БОКОВИН ЯЩИКА ARCITECH, H94, NL500, БЕЛЫЙ</t>
  </si>
  <si>
    <t>КОМПЛЕКТ СОЕДИНИТЕЛЕЙ ЗАДНЕЙ СТЕНКИ ARCITECH, H94, БЕЛЫЕ</t>
  </si>
  <si>
    <t>КОМПЛЕКТ ЯЩИКА ARCITECH, H126, NL270, БЕЛЫЙ</t>
  </si>
  <si>
    <t>КОМПЛЕКТ ЯЩИКА ARCITECH, H126, NL300, БЕЛЫЙ</t>
  </si>
  <si>
    <t>КОМПЛЕКТ ЯЩИКА ARCITECH, H126, NL350, БЕЛЫЙ</t>
  </si>
  <si>
    <t>КОМПЛЕКТ ЯЩИКА ARCITECH, H126, NL400, БЕЛЫЙ</t>
  </si>
  <si>
    <t>КОМПЛЕКТ ЯЩИКА ARCITECH, H126, NL450, БЕЛЫЙ</t>
  </si>
  <si>
    <t>КОМПЛЕКТ ЯЩИКА ARCITECH, H126, NL500, БЕЛЫЙ</t>
  </si>
  <si>
    <t>КОМПЛЕКТ БОКОВИН ЯЩИКА ARCITECH, H126, NL270, БЕЛЫЙ</t>
  </si>
  <si>
    <t>КОМПЛЕКТ БОКОВИН ЯЩИКА ARCITECH, H126, NL300, БЕЛЫЙ</t>
  </si>
  <si>
    <t>КОМПЛЕКТ БОКОВИН ЯЩИКА ARCITECH, H126, NL350, БЕЛЫЙ</t>
  </si>
  <si>
    <t>КОМПЛЕКТ БОКОВИН ЯЩИКА ARCITECH, H126, NL400, БЕЛЫЙ</t>
  </si>
  <si>
    <t>КОМПЛЕКТ БОКОВИН ЯЩИКА ARCITECH, H126, NL450, БЕЛЫЙ</t>
  </si>
  <si>
    <t>КОМПЛЕКТ БОКОВИН ЯЩИКА ARCITECH, H126, NL500, БЕЛЫЙ</t>
  </si>
  <si>
    <t>КОМПЛЕКТ СОЕДИНИТЕЛЕЙ ЗАДНЕЙ СТЕНКИ ARCITECH, H126, БЕЛЫЕ</t>
  </si>
  <si>
    <t>КОМПЛЕКТ КОРОБА ARCITECH С РЕЛИНГАМИ, H186/94, NL270, БЕЛЫЙ</t>
  </si>
  <si>
    <t>КОМПЛЕКТ КОРОБА ARCITECH С РЕЛИНГАМИ, H186/94, NL300, БЕЛЫЙ</t>
  </si>
  <si>
    <t>КОМПЛЕКТ КОРОБА ARCITECH С РЕЛИНГАМИ, H186/94, NL350, БЕЛЫЙ</t>
  </si>
  <si>
    <t>КОМПЛЕКТ КОРОБА ARCITECH С РЕЛИНГАМИ, H186/94, NL400, БЕЛЫЙ</t>
  </si>
  <si>
    <t>КОМПЛЕКТ КОРОБА ARCITECH С РЕЛИНГАМИ, H186/94, NL450, БЕЛЫЙ</t>
  </si>
  <si>
    <t>КОМПЛЕКТ КОРОБА ARCITECH С РЕЛИНГАМИ, H186/94, NL500, БЕЛЫЙ</t>
  </si>
  <si>
    <t>КОМПЛЕКТ КОРОБА ARCITECH С TOPSIDE, H186/94, NL400, БЕЛЫЙ</t>
  </si>
  <si>
    <t>КОМПЛЕКТ КОРОБА ARCITECH С TOPSIDE, H186/94, NL450, БЕЛЫЙ</t>
  </si>
  <si>
    <t>КОМПЛЕКТ КОРОБА ARCITECH С TOPSIDE, H186/94, NL500, БЕЛЫЙ</t>
  </si>
  <si>
    <t>КОМПЛЕКТ КОРОБА ARCITECH С DESIGNSIDE, H186/94, NL270, БЕЛЫЙ</t>
  </si>
  <si>
    <t>КОМПЛЕКТ КОРОБА ARCITECH С DESIGNSIDE, H186/94, NL300, БЕЛЫЙ</t>
  </si>
  <si>
    <t>КОМПЛЕКТ КОРОБА ARCITECH С DESIGNSIDE, H186/94, NL350, БЕЛЫЙ</t>
  </si>
  <si>
    <t>КОМПЛЕКТ КОРОБА ARCITECH С DESIGNSIDE, H186/94, NL400, БЕЛЫЙ</t>
  </si>
  <si>
    <t>КОМПЛЕКТ КОРОБА ARCITECH С DESIGNSIDE, H186/94, NL450, БЕЛЫЙ</t>
  </si>
  <si>
    <t>КОМПЛЕКТ КОРОБА ARCITECH С DESIGNSIDE, H186/94, NL500, БЕЛЫЙ</t>
  </si>
  <si>
    <t>КОМПЛЕКТ ПРОДОЛЬНЫХ РЕЛИНГОВ КОРОБА С СОЕД. ПЕРЕД. ПАНЕЛИ ARCITECH, NL270, БЕЛЫЕ</t>
  </si>
  <si>
    <t>КОМПЛЕКТ ПРОДОЛЬНЫХ РЕЛИНГОВ КОРОБА С СОЕД. ПЕРЕД. ПАНЕЛИ ARCITECH, NL300, БЕЛЫЕ</t>
  </si>
  <si>
    <t>КОМПЛЕКТ ПРОДОЛЬНЫХ РЕЛИНГОВ КОРОБА С СОЕД. ПЕРЕД. ПАНЕЛИ ARCITECH, NL350, БЕЛЫЕ</t>
  </si>
  <si>
    <t>КОМПЛЕКТ ПРОДОЛЬНЫХ РЕЛИНГОВ КОРОБА С СОЕД. ПЕРЕД. ПАНЕЛИ ARCITECH, NL400, БЕЛЫЕ</t>
  </si>
  <si>
    <t>КОМПЛЕКТ ПРОДОЛЬНЫХ РЕЛИНГОВ КОРОБА С СОЕД. ПЕРЕД. ПАНЕЛИ ARCITECH, NL450, БЕЛЫЕ</t>
  </si>
  <si>
    <t>КОМПЛЕКТ ПРОДОЛЬНЫХ РЕЛИНГОВ КОРОБА С СОЕД. ПЕРЕД. ПАНЕЛИ ARCITECH, NL500, БЕЛЫЕ</t>
  </si>
  <si>
    <t>КОМПЛЕКТ СОЕДИНИТЕЛЕЙ ЗАДНЕЙ СТЕНКИ ARCITECH, H186, БЕЛЫЕ</t>
  </si>
  <si>
    <t>КОМПЛЕКТ НАДСТАВОК НА БОКОВИНУ TOPSIDE ДЛЯ ARCITECH, H92, NL400, СТАЛЬ, БЕЛЫЕ</t>
  </si>
  <si>
    <t>КОМПЛЕКТ НАДСТАВОК НА БОКОВИНУ TOPSIDE ДЛЯ ARCITECH, H92, NL450, СТАЛЬ, БЕЛЫЕ</t>
  </si>
  <si>
    <t>КОМПЛЕКТ НАДСТАВОК НА БОКОВИНУ TOPSIDE ДЛЯ ARCITECH, H92, NL500, СТАЛЬ, БЕЛЫЕ</t>
  </si>
  <si>
    <t>КОМПЛЕКТ АДАПТЕРОВ DESIGNSIDE ARCITECH, H92, БЕЛЫЕ</t>
  </si>
  <si>
    <t>КОМПЛЕКТ КОРОБА ARCITECH С РЕЛИНГАМИ, H186/126, NL270, БЕЛЫЙ</t>
  </si>
  <si>
    <t>КОМПЛЕКТ КОРОБА ARCITECH С РЕЛИНГАМИ, H186/126, NL300, БЕЛЫЙ</t>
  </si>
  <si>
    <t>КОМПЛЕКТ КОРОБА ARCITECH С РЕЛИНГАМИ, H186/126, NL350, БЕЛЫЙ</t>
  </si>
  <si>
    <t>КОМПЛЕКТ КОРОБА ARCITECH С РЕЛИНГАМИ, H186/126, NL400, БЕЛЫЙ</t>
  </si>
  <si>
    <t>КОМПЛЕКТ КОРОБА ARCITECH С РЕЛИНГАМИ, H186/126, NL450, БЕЛЫЙ</t>
  </si>
  <si>
    <t>КОМПЛЕКТ КОРОБА ARCITECH С РЕЛИНГАМИ, H186/126, NL500, БЕЛЫЙ</t>
  </si>
  <si>
    <t>КОМПЛЕКТ КОРОБА ARCITECH С РЕЛИНГАМИ, H218/94, NL270, БЕЛЫЙ</t>
  </si>
  <si>
    <t>КОМПЛЕКТ КОРОБА ARCITECH С РЕЛИНГАМИ, H218/94, NL300, БЕЛЫЙ</t>
  </si>
  <si>
    <t>КОМПЛЕКТ КОРОБА ARCITECH С РЕЛИНГАМИ, H218/94, NL350, БЕЛЫЙ</t>
  </si>
  <si>
    <t>КОМПЛЕКТ КОРОБА ARCITECH С РЕЛИНГАМИ, H218/94, NL400, БЕЛЫЙ</t>
  </si>
  <si>
    <t>КОМПЛЕКТ КОРОБА ARCITECH С РЕЛИНГАМИ, H218/94, NL450, БЕЛЫЙ</t>
  </si>
  <si>
    <t>КОМПЛЕКТ КОРОБА ARCITECH С РЕЛИНГАМИ, H218/94, NL500, БЕЛЫЙ</t>
  </si>
  <si>
    <t>КОМПЛЕКТ КОРОБА ARCITECH С TOPSIDE, H218/94, NL400, БЕЛЫЙ</t>
  </si>
  <si>
    <t>КОМПЛЕКТ КОРОБА ARCITECH С TOPSIDE, H218/94, NL450, БЕЛЫЙ</t>
  </si>
  <si>
    <t>КОМПЛЕКТ КОРОБА ARCITECH С TOPSIDE, H218/94, NL500, БЕЛЫЙ</t>
  </si>
  <si>
    <t>КОМПЛЕКТ КОРОБА ARCITECH С DESIGNSIDE, H218/94, NL270, БЕЛЫЙ</t>
  </si>
  <si>
    <t>КОМПЛЕКТ КОРОБА ARCITECH С DESIGNSIDE, H218/94, NL300, БЕЛЫЙ</t>
  </si>
  <si>
    <t>КОМПЛЕКТ КОРОБА ARCITECH С DESIGNSIDE, H218/94, NL350, БЕЛЫЙ</t>
  </si>
  <si>
    <t>КОМПЛЕКТ КОРОБА ARCITECH С DESIGNSIDE, H218/94, NL400, БЕЛЫЙ</t>
  </si>
  <si>
    <t>КОМПЛЕКТ КОРОБА ARCITECH С DESIGNSIDE, H218/94, NL450, БЕЛЫЙ</t>
  </si>
  <si>
    <t>КОМПЛЕКТ КОРОБА ARCITECH С DESIGNSIDE, H218/94, NL500, БЕЛЫЙ</t>
  </si>
  <si>
    <t>КОМПЛЕКТ СОЕДИНИТЕЛЕЙ ЗАДНЕЙ СТЕНКИ ARCITECH, H218, БЕЛЫЕ</t>
  </si>
  <si>
    <t>КОМПЛЕКТ НАДСТАВОК НА БОКОВИНУ TOPSIDE ДЛЯ ARCITECH, H124, NL400, СТАЛЬ, БЕЛЫЕ</t>
  </si>
  <si>
    <t>КОМПЛЕКТ НАДСТАВОК НА БОКОВИНУ TOPSIDE ДЛЯ ARCITECH, H124, NL450, СТАЛЬ, БЕЛЫЕ</t>
  </si>
  <si>
    <t>КОМПЛЕКТ НАДСТАВОК НА БОКОВИНУ TOPSIDE ДЛЯ ARCITECH, H124, NL500, СТАЛЬ, БЕЛЫЕ</t>
  </si>
  <si>
    <t>КОМПЛЕКТ АДАПТЕРОВ DESIGNSIDE ARCITECH, H124, БЕЛЫЕ</t>
  </si>
  <si>
    <t>КОМПЛЕКТ КОРОБА ARCITECH С РЕЛИНГАМИ, H218/126, NL270, БЕЛЫЙ</t>
  </si>
  <si>
    <t>КОМПЛЕКТ КОРОБА ARCITECH С РЕЛИНГАМИ, H218/126, NL300, БЕЛЫЙ</t>
  </si>
  <si>
    <t>КОМПЛЕКТ КОРОБА ARCITECH С РЕЛИНГАМИ, H218/126, NL350, БЕЛЫЙ</t>
  </si>
  <si>
    <t>КОМПЛЕКТ КОРОБА ARCITECH С РЕЛИНГАМИ, H218/126, NL400, БЕЛЫЙ</t>
  </si>
  <si>
    <t>КОМПЛЕКТ КОРОБА ARCITECH С РЕЛИНГАМИ, H218/126, NL450, БЕЛЫЙ</t>
  </si>
  <si>
    <t>КОМПЛЕКТ КОРОБА ARCITECH С РЕЛИНГАМИ, H218/126, NL500, БЕЛЫЙ</t>
  </si>
  <si>
    <t>КОМПЛЕКТ КОРОБА ARCITECH С DESIGNSIDE, H218/126, NL270, БЕЛЫЙ</t>
  </si>
  <si>
    <t>КОМПЛЕКТ КОРОБА ARCITECH С DESIGNSIDE, H218/126, NL300, БЕЛЫЙ</t>
  </si>
  <si>
    <t>КОМПЛЕКТ КОРОБА ARCITECH С DESIGNSIDE, H218/126, NL350, БЕЛЫЙ</t>
  </si>
  <si>
    <t>КОМПЛЕКТ КОРОБА ARCITECH С DESIGNSIDE, H218/126, NL400, БЕЛЫЙ</t>
  </si>
  <si>
    <t>КОМПЛЕКТ КОРОБА ARCITECH С DESIGNSIDE, H218/126, NL450, БЕЛЫЙ</t>
  </si>
  <si>
    <t>КОМПЛЕКТ КОРОБА ARCITECH С DESIGNSIDE, H218/126, NL500, БЕЛЫЙ</t>
  </si>
  <si>
    <t>КОМПЛЕКТ КОРОБА ARCITECH С TOPSIDE, H218/126, NL400, БЕЛЫЙ</t>
  </si>
  <si>
    <t>КОМПЛЕКТ КОРОБА ARCITECH С TOPSIDE, H218/126, NL450, БЕЛЫЙ</t>
  </si>
  <si>
    <t>КОМПЛЕКТ КОРОБА ARCITECH С TOPSIDE, H218/126, NL500, БЕЛЫЙ</t>
  </si>
  <si>
    <t>КОМПЛЕКТ КОРОБА ARCITECH С РЕЛИНГАМИ, H250/94, NL270, БЕЛЫЙ</t>
  </si>
  <si>
    <t>КОМПЛЕКТ КОРОБА ARCITECH С РЕЛИНГАМИ, H250/94, NL300, БЕЛЫЙ</t>
  </si>
  <si>
    <t>КОМПЛЕКТ КОРОБА ARCITECH С РЕЛИНГАМИ, H250/94, NL350, БЕЛЫЙ</t>
  </si>
  <si>
    <t>КОМПЛЕКТ КОРОБА ARCITECH С РЕЛИНГАМИ, H250/94, NL400, БЕЛЫЙ</t>
  </si>
  <si>
    <t>КОМПЛЕКТ КОРОБА ARCITECH С РЕЛИНГАМИ, H250/94, NL450, БЕЛЫЙ</t>
  </si>
  <si>
    <t>КОМПЛЕКТ КОРОБА ARCITECH С РЕЛИНГАМИ, H250/94, NL500, БЕЛЫЙ</t>
  </si>
  <si>
    <t>КОМПЛЕКТ КОРОБА ARCITECH С РЕЛИНГАМИ, H250/126, NL270, БЕЛЫЙ</t>
  </si>
  <si>
    <t>КОМПЛЕКТ КОРОБА ARCITECH С РЕЛИНГАМИ, H250/126, NL300, БЕЛЫЙ</t>
  </si>
  <si>
    <t>КОМПЛЕКТ КОРОБА ARCITECH С РЕЛИНГАМИ, H250/126, NL350, БЕЛЫЙ</t>
  </si>
  <si>
    <t>КОМПЛЕКТ КОРОБА ARCITECH С РЕЛИНГАМИ, H250/126, NL400, БЕЛЫЙ</t>
  </si>
  <si>
    <t>КОМПЛЕКТ КОРОБА ARCITECH С РЕЛИНГАМИ, H250/126, NL450, БЕЛЫЙ</t>
  </si>
  <si>
    <t>КОМПЛЕКТ КОРОБА ARCITECH С РЕЛИНГАМИ, H250/126, NL500, БЕЛЫЙ</t>
  </si>
  <si>
    <t>КОМПЛЕКТ КОРОБА ARCITECH С TOPSIDE, H250/126, NL400, БЕЛЫЙ</t>
  </si>
  <si>
    <t>КОМПЛЕКТ КОРОБА ARCITECH С TOPSIDE, H250/126, NL450, БЕЛЫЙ</t>
  </si>
  <si>
    <t>КОМПЛЕКТ КОРОБА ARCITECH С TOPSIDE, H250/126, NL500, БЕЛЫЙ</t>
  </si>
  <si>
    <t>КОМПЛЕКТ КОРОБА ARCITECH С DESIGNSIDE, H250/126, NL270, БЕЛЫЙ</t>
  </si>
  <si>
    <t>КОМПЛЕКТ КОРОБА ARCITECH С DESIGNSIDE, H250/126, NL300, БЕЛЫЙ</t>
  </si>
  <si>
    <t>КОМПЛЕКТ КОРОБА ARCITECH С DESIGNSIDE, H250/126, NL350, БЕЛЫЙ</t>
  </si>
  <si>
    <t>КОМПЛЕКТ КОРОБА ARCITECH С DESIGNSIDE, H250/126, NL400, БЕЛЫЙ</t>
  </si>
  <si>
    <t>КОМПЛЕКТ КОРОБА ARCITECH С DESIGNSIDE, H250/126, NL450, БЕЛЫЙ</t>
  </si>
  <si>
    <t>КОМПЛЕКТ КОРОБА ARCITECH С DESIGNSIDE, H250/126, NL500, БЕЛЫЙ</t>
  </si>
  <si>
    <t>КОМПЛЕКТ СОЕДИНИТЕЛЕЙ ЗАДНЕЙ СТЕНКИ ARCITECH, H250, БЕЛЫЕ</t>
  </si>
  <si>
    <t>КОМПЛЕКТ КОРОБА ARCITECH С РЕЛИНГАМИ, H282/94, NL270, БЕЛЫЙ</t>
  </si>
  <si>
    <t>КОМПЛЕКТ КОРОБА ARCITECH С РЕЛИНГАМИ, H282/94, NL300, БЕЛЫЙ</t>
  </si>
  <si>
    <t>КОМПЛЕКТ КОРОБА ARCITECH С РЕЛИНГАМИ, H282/94, NL350, БЕЛЫЙ</t>
  </si>
  <si>
    <t>КОМПЛЕКТ КОРОБА ARCITECH С РЕЛИНГАМИ, H282/94, NL400, БЕЛЫЙ</t>
  </si>
  <si>
    <t>КОМПЛЕКТ КОРОБА ARCITECH С РЕЛИНГАМИ, H282/94, NL450, БЕЛЫЙ</t>
  </si>
  <si>
    <t>КОМПЛЕКТ КОРОБА ARCITECH С РЕЛИНГАМИ, H282/94, NL500, БЕЛЫЙ</t>
  </si>
  <si>
    <t>КОМПЛЕКТ СОЕДИНИТЕЛЕЙ ЗАДНЕЙ СТЕНКИ ARCITECH, H282, БЕЛЫЕ</t>
  </si>
  <si>
    <t>КОМПЛЕКТ КОРОБА ARCITECH С РЕЛИНГАМИ, H282/126, NL270, БЕЛЫЙ</t>
  </si>
  <si>
    <t>КОМПЛЕКТ КОРОБА ARCITECH С РЕЛИНГАМИ, H282/126, NL300, БЕЛЫЙ</t>
  </si>
  <si>
    <t>КОМПЛЕКТ КОРОБА ARCITECH С РЕЛИНГАМИ, H282/126, NL350, БЕЛЫЙ</t>
  </si>
  <si>
    <t>КОМПЛЕКТ КОРОБА ARCITECH С РЕЛИНГАМИ, H282/126, NL400, БЕЛЫЙ</t>
  </si>
  <si>
    <t>КОМПЛЕКТ КОРОБА ARCITECH С РЕЛИНГАМИ, H282/126, NL450, БЕЛЫЙ</t>
  </si>
  <si>
    <t>КОМПЛЕКТ КОРОБА ARCITECH С РЕЛИНГАМИ, H282/126, NL500, БЕЛЫЙ</t>
  </si>
  <si>
    <t>СОЕДИНИТЕЛЬ ПЕРЕДНЕЙ ПАНЕЛИ ARCITECH, C РАСПОРНОЙ МУФТОЙ</t>
  </si>
  <si>
    <t>СОЕДИНИТЕЛЬ ПЕРЕДНЕЙ ПАНЕЛИ ARCITECH, ПОД ПРИКРУЧИВАНИЕ</t>
  </si>
  <si>
    <t>ЗАДНЯЯ СТЕНКА ЯЩИКА ARCITECH, H94, L1140, АЛЮМИНИЙ, СЕРЕБРИСТАЯ</t>
  </si>
  <si>
    <t>ЗАДНЯЯ СТЕНКА ЯЩИКА ARCITECH, H94, L2000, АЛЮМИНИЙ, СЕРЕБРИСТАЯ</t>
  </si>
  <si>
    <t>ЗАДНЯЯ СТЕНКА ЯЩИКА ARCITECH, H126, L1140, АЛЮМИНИЙ, СЕРЕБРИСТАЯ</t>
  </si>
  <si>
    <t>ЗАДНЯЯ СТЕНКА ЯЩИКА ARCITECH, H126,L2000,АЛЮМИНИЙ, СЕРЕБРИСТАЯ</t>
  </si>
  <si>
    <t>ЗАДНЯЯ СТЕНКА ЯЩИКА ARCITECH, H186, L1140, АЛЮМИНИЙ, СЕРЕБРИСТАЯ</t>
  </si>
  <si>
    <t>ЗАДНЯЯ СТЕНКА ЯЩИКА ARCITECH, H186, L2000, АЛЮМИНИЙ, СЕРЕБРИСТАЯ</t>
  </si>
  <si>
    <t>ЗАДНЯЯ СТЕНКА ЯЩИКА ARCITECH, H218, L1140, АЛЮМИНИЙ, СЕРЕБРИСТАЯ</t>
  </si>
  <si>
    <t>ЗАДНЯЯ СТЕНКА ЯЩИКА ARCITECH, H218, L2000, АЛЮМИНИЙ, СЕРЕБРИСТАЯ</t>
  </si>
  <si>
    <t>ЗАГЛУШКА НА БОКОВИНУ ARCITECH, С ЛОГОТИПОМ HETTICH, АНТРАЦИТ</t>
  </si>
  <si>
    <t>ЗАГЛУШКА НА БОКОВИНУ ARCITECH, С ЛОГОТИПОМ HETTICH, ПОД АЛЮМИНИЙ</t>
  </si>
  <si>
    <t>ЗАГЛУШКА НА БОКОВИНУ ARCITECH, С ЛОГОТИПОМ HETTICH, ПОД ХРОМ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</si>
  <si>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</si>
  <si>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</si>
  <si>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ДИЗАЙН-ПРОФИЛЬ ARCITECH, NL500,ПОД ХРОМ</t>
  </si>
  <si>
    <t>ДИЗАЙН-ПРОФИЛЬ ARCITECH, NL500,ПОД АЛЮМИНИЙ</t>
  </si>
  <si>
    <t>ДИЗАЙН-ПРОФИЛЬ ARCITECH, NL500,ПОД НЕРЖАВЕЮЩУЮ СТАЛЬ</t>
  </si>
  <si>
    <t>ДИЗАЙН-ПРОФИЛЬ ARCITECH, NL500,ПОД ДУБ</t>
  </si>
  <si>
    <t>ДИЗАЙН-ПРОФИЛЬ ARCITECH, NL500,ПОД ОРЕХ</t>
  </si>
  <si>
    <t>КОМПЛЕКТ СОЕДИНИТЕЛЕЙ ПЕРЕДНЕЙ ПАНЕЛИ ВНУТР. ЯЩИКА ARCITECH, H94, СЕРЕБРИСТЫЙ</t>
  </si>
  <si>
    <t>КОМПЛЕКТ СОЕДИНИТЕЛЕЙ ПЕРЕДНЕЙ ПАНЕЛИ ВНУТР. ЯЩИКА ARCITECH, H126, СЕРЕБРИСТЫЙ</t>
  </si>
  <si>
    <t>КОМПЛЕКТ СОЕДИНИТЕЛЕЙ ПЕРЕДНЕЙ ПАНЕЛИ ВНУТР. КОРОБА ARCITECH, H186, СЕРЕБРИСТЫЙ</t>
  </si>
  <si>
    <t>КОМПЛЕКТ СОЕДИНИТЕЛЕЙ ПЕРЕДНЕЙ ПАНЕЛИ ВНУТР. КОРОБА ARCITECH, H218, СЕРЕБРИСТЫЙ</t>
  </si>
  <si>
    <t>ПЕРЕДНЯЯ ПАНЕЛЬ ВНУТРЕННЕГО ЯЩИКА ARCITECH, L2000, АЛЮМИНИЙ, СЕРЕБРИСТАЯ</t>
  </si>
  <si>
    <t>РЕЛИНГ ПЕРЕДНЕЙ ПАНЕЛИ ARCITECH, L2000, АЛЮМИНИЙ, СЕРЕБРИСТЫЙ</t>
  </si>
  <si>
    <t>ПРОФИЛЬ ДЛЯ ПЕРЕДНЕЙ ПАНЕЛИ ВНУТРЕННЕГО ЯЩИКА ARCITECH, L1140, АЛЮМИНИЙ</t>
  </si>
  <si>
    <t>ПРОФИЛЬ ДЛЯ ПЕРЕДНЕЙ ПАНЕЛИ ВНУТРЕННЕГО ЯЩИКА ARCITECH, L2000, АЛЮМИНИЙ</t>
  </si>
  <si>
    <t>ФИКСАТОР ВНУТРЕННЕГО ЯЩИКА ARCITECH,СЕРЫЙ</t>
  </si>
  <si>
    <t>ЗАДНЯЯ СТЕНКА ЯЩИКА ARCITECH, H94, L1140, АЛЮМИНИЙ, БЕЛАЯ</t>
  </si>
  <si>
    <t>ЗАДНЯЯ СТЕНКА ЯЩИКА ARCITECH, H94, L2000, АЛЮМИНИЙ, БЕЛАЯ</t>
  </si>
  <si>
    <t>ЗАДНЯЯ СТЕНКА ЯЩИКА ARCITECH, H126,L2000,АЛЮМИНИЙ,БЕЛАЯ</t>
  </si>
  <si>
    <t>ЗАДНЯЯ СТЕНКА КОРОБА ARCITECH, H186, L1140, АЛЮМИНИЙ, БЕЛАЯ</t>
  </si>
  <si>
    <t>ЗАДНЯЯ СТЕНКА ЯЩИКА ARCITECH, H186, L2000, АЛЮМИНИЙ, БЕЛАЯ</t>
  </si>
  <si>
    <t>ЗАДНЯЯ СТЕНКА ЯЩИКА ARCITECH, H218, L1140, АЛЮМИНИЙ, БЕЛАЯ</t>
  </si>
  <si>
    <t>ЗАДНЯЯ СТЕНКА ЯЩИКА ARCITECH, H218, L2000, АЛЮМИНИЙ, БЕЛАЯ</t>
  </si>
  <si>
    <t>ЗАГЛУШКА НА БОКОВИНУ ARCITECH, С ЛОГОТИПОМ HETTICH, БЕЛАЯ</t>
  </si>
  <si>
    <t>КОМПЛЕКТ СОЕДИНИТЕЛЕЙ ПЕРЕДНЕЙ ПАНЕЛИ ВНУТР. ЯЩИКА ARCITECH, H94, БЕЛЫЕ</t>
  </si>
  <si>
    <t>КОМПЛЕКТ СОЕДИНИТЕЛЕЙ ПЕРЕДНЕЙ ПАНЕЛИ ВНУТР. ЯЩИКА ARCITECH, H126, БЕЛЫЕ</t>
  </si>
  <si>
    <t>КОМПЛЕКТ СОЕДИНИТЕЛЕЙ ПЕРЕДНЕЙ ПАНЕЛИ ВНУТР. КОРОБА ARCITECH, H186, БЕЛЫЕ</t>
  </si>
  <si>
    <t>КОМПЛЕКТ СОЕДИНИТЕЛЕЙ ПЕРЕДНЕЙ ПАНЕЛИ ВНУТР. КОРОБА ARCITECH, H218, БЕЛЫЕ</t>
  </si>
  <si>
    <t>ПЕРЕДНЯЯ ПАНЕЛЬ ВНУТРЕННЕГО ЯЩИКА ARCITECH, L2000, АЛЮМИНИЙ, БЕЛАЯ</t>
  </si>
  <si>
    <t>ПОПЕРЕЧНЫЙ РЕЛИНГ ARCITECH, L2000, БЕЛЫЙ</t>
  </si>
  <si>
    <t>ЗАГЛУШКА НА БОКОВИНУ ARCITECH, С ЛОГОТИПОМ HETTICH, ПОД НЕРЖ. СТАЛЬ</t>
  </si>
  <si>
    <t>ФИКСАТОР ВНУТРЕННЕГО ЯЩИКА ARCITECH,АНТРАЦИТ</t>
  </si>
  <si>
    <t xml:space="preserve">СТАБИЛИЗАТОР ПЕРЕДНЕЙ ПАНЕЛИ </t>
  </si>
  <si>
    <t>ВНУТРЕННЯЯ ОРГАНИЗАЦИЯ ORGATRAY 570 ДЛЯ ARCITECH, NL450, KB500, ПЛАСТИК, СЕРЕБРИСТАЯ</t>
  </si>
  <si>
    <t>ВНУТРЕННЯЯ ОРГАНИЗАЦИЯ ORGATRAY 570 ДЛЯ ARCITECH, NL450, KB600, ПЛАСТИК, СЕРЕБРИСТАЯ</t>
  </si>
  <si>
    <t>ВНУТРЕННЯЯ ОРГАНИЗАЦИЯ ORGATRAY 570 ДЛЯ ARCITECH, NL500, KB300, ПЛАСТИК, СЕРЕБРИСТАЯ</t>
  </si>
  <si>
    <t>ВНУТРЕННЯЯ ОРГАНИЗАЦИЯ ORGATRAY 570 ДЛЯ ARCITECH, NL500, KB350, ПЛАСТИК, СЕРЕБРИСТАЯ</t>
  </si>
  <si>
    <t>ВНУТРЕННЯЯ ОРГАНИЗАЦИЯ ORGATRAY 570 ДЛЯ ARCITECH, NL500, KB400, ПЛАСТИК, СЕРЕБРИСТАЯ</t>
  </si>
  <si>
    <t>ВНУТРЕННЯЯ ОРГАНИЗАЦИЯ ORGATRAY 570 ДЛЯ ARCITECH, NL500, KB450, ПЛАСТИК, СЕРЕБРИСТАЯ</t>
  </si>
  <si>
    <t>ВНУТРЕННЯЯ ОРГАНИЗАЦИЯ ORGATRAY 570 ДЛЯ ARCITECH, NL500, KB500, ПЛАСТИК, СЕРЕБРИСТАЯ</t>
  </si>
  <si>
    <t>ВНУТРЕННЯЯ ОРГАНИЗАЦИЯ ORGATRAY 570 ДЛЯ ARCITECH, NL500, KB600, ПЛАСТИК, СЕРЕБРИСТАЯ</t>
  </si>
  <si>
    <t>ВНУТРЕННЯЯ ОРГАНИЗАЦИЯ ORGATRAY 570 ДЛЯ ARCITECH, NL500, KB800, ПЛАСТИК, СЕРЕБРИСТАЯ</t>
  </si>
  <si>
    <t>ВНУТРЕННЯЯ ОРГАНИЗАЦИЯ ORGATRAY 570 ДЛЯ ARCITECH, NL500, KB900, ПЛАСТИК, СЕРЕБРИСТАЯ</t>
  </si>
  <si>
    <t>ВНУТРЕННЯЯ ОРГАНИЗАЦИЯ ORGATRAY 600, NL450, KB300, СТАЛЬ, СЕРЕБРИСТАЯ</t>
  </si>
  <si>
    <t>ВНУТРЕННЯЯ ОРГАНИЗАЦИЯ ORGATRAY 600, NL450, KB400, СТАЛЬ, СЕРЕБРИСТАЯ</t>
  </si>
  <si>
    <t>ВНУТРЕННЯЯ ОРГАНИЗАЦИЯ ORGATRAY 600, NL450, KB450, СТАЛЬ, СЕРЕБРИСТАЯ</t>
  </si>
  <si>
    <t>ВНУТРЕННЯЯ ОРГАНИЗАЦИЯ ORGATRAY 600, NL450, KB500-1200, СТАЛЬ, СЕРЕБРИСТАЯ</t>
  </si>
  <si>
    <t>ВНУТРЕННЯЯ ОРГАНИЗАЦИЯ ORGATRAY 600, NL450, KB600, СТАЛЬ, СЕРЕБРИСТАЯ</t>
  </si>
  <si>
    <t>ВНУТРЕННЯЯ ОРГАНИЗАЦИЯ ORGATRAY 600, NL500, KB300, СТАЛЬ, СЕРЕБРИСТАЯ</t>
  </si>
  <si>
    <t>ВНУТРЕННЯЯ ОРГАНИЗАЦИЯ ORGATRAY 600, NL500, KB400, СТАЛЬ, СЕРЕБРИСТАЯ</t>
  </si>
  <si>
    <t>ВНУТРЕННЯЯ ОРГАНИЗАЦИЯ ORGATRAY 600, NL500, KB450, СТАЛЬ, СЕРЕБРИСТАЯ</t>
  </si>
  <si>
    <t>ВНУТРЕННЯЯ ОРГАНИЗАЦИЯ ORGATRAY 600, NL500, KB500-1200, СТАЛЬ, СЕРЕБРИСТАЯ</t>
  </si>
  <si>
    <t>ВНУТРЕННЯЯ ОРГАНИЗАЦИЯ ORGATRAY 600, NL500, KB600, СТАЛЬ, СЕРЕБРИСТАЯ</t>
  </si>
  <si>
    <t>ФИКСАТОР ORGACLIP, ПЛАСТИК, СЕРЫЙ</t>
  </si>
  <si>
    <t>ПОПЕРЕЧНЫЙ РЕЛИНГ ORGASTORE 400 ДЛЯ ARCITECH, KB300, СЕРЕБРИСТЫЙ</t>
  </si>
  <si>
    <t>ПОПЕРЕЧНЫЙ РЕЛИНГ ORGASTORE 400 ДЛЯ ARCITECH, KB350, СЕРЕБРИСТЫЙ</t>
  </si>
  <si>
    <t>ПОПЕРЕЧНЫЙ РЕЛИНГ ORGASTORE 400 ДЛЯ ARCITECH, KB400, СЕРЕБРИСТЫЙ</t>
  </si>
  <si>
    <t>ПОПЕРЕЧНЫЙ РЕЛИНГ ORGASTORE 400 ДЛЯ ARCITECH, KB450, СЕРЕБРИСТЫЙ</t>
  </si>
  <si>
    <t>ПОПЕРЕЧНЫЙ РЕЛИНГ ORGASTORE 400 ДЛЯ ARCITECH, KB500, СЕРЕБРИСТЫЙ</t>
  </si>
  <si>
    <t>ПОПЕРЕЧНЫЙ РЕЛИНГ ORGASTORE 400 ДЛЯ ARCITECH, KB550, СЕРЕБРИСТЫЙ</t>
  </si>
  <si>
    <t>ПОПЕРЕЧНЫЙ РЕЛИНГ ORGASTORE 400 ДЛЯ ARCITECH, KB600, СЕРЕБРИСТЫЙ</t>
  </si>
  <si>
    <t>ПОПЕРЕЧНЫЙ РЕЛИНГ ORGASTORE 400 ДЛЯ ARCITECH, KB800, СЕРЕБРИСТЫЙ</t>
  </si>
  <si>
    <t>ПОПЕРЕЧНЫЙ РЕЛИНГ ORGASTORE 400 ДЛЯ ARCITECH, KB900, СЕРЕБРИСТЫЙ</t>
  </si>
  <si>
    <t>ПОПЕРЕЧНЫЙ РЕЛИНГ ORGASTORE 400 ДЛЯ ARCITECH, KB1000, СЕРЕБРИСТЫЙ</t>
  </si>
  <si>
    <t>ПОПЕРЕЧНЫЙ РЕЛИНГ ORGASTORE 400 ДЛЯ ARCITECH, KB1200, СЕРЕБРИСТЫЙ</t>
  </si>
  <si>
    <t>ПРОДОЛЬНЫЙ РАЗДЕЛИТЕЛЬ ORGASTORE 400 ДЛЯ ARCITECH, АНТРАЦИТ</t>
  </si>
  <si>
    <t>ВНУТРЕННЯЯ ОРГАНИЗАЦИЯ ORGAFLAG ДЛЯ ARCITECH, NL450, KB600, СЕРАЯ/АНТРАЦИТ</t>
  </si>
  <si>
    <t>ВНУТРЕННЯЯ ОРГАНИЗАЦИЯ ORGAFLAG ДЛЯ ARCITECH, NL450, KB900, СЕРАЯ/АНТРАЦИТ</t>
  </si>
  <si>
    <t>ВНУТРЕННЯЯ ОРГАНИЗАЦИЯ ORGAFLAG ДЛЯ ARCITECH, NL500, KB600, СЕРАЯ/АНТРАЦИТ</t>
  </si>
  <si>
    <t>ВНУТРЕННЯЯ ОРГАНИЗАЦИЯ ORGAFLAG ДЛЯ ARCITECH, NL500, KB900, СЕРАЯ/АНТРАЦИТ</t>
  </si>
  <si>
    <t>ВНУТРЕННЯЯ ОРГАНИЗАЦИЯ ORGASTORE 810 ДЛЯ ARCITECH, KB600, СЕРЕБРИСТАЯ</t>
  </si>
  <si>
    <t>ВНУТРЕННЯЯ ОРГАНИЗАЦИЯ ORGASTORE 810 ДЛЯ ARCITECH, KB800, СЕРЕБРИСТАЯ</t>
  </si>
  <si>
    <t>ВНУТРЕННЯЯ ОРГАНИЗАЦИЯ ORGASTORE 810 ДЛЯ ARCITECH, KB900, СЕРЕБРИСТАЯ</t>
  </si>
  <si>
    <t>ВНУТРЕННЯЯ ОРГАНИЗАЦИЯ ORGASTORE 810 ДЛЯ ARCITECH, KB1000, СЕРЕБРИСТАЯ</t>
  </si>
  <si>
    <t>ВНУТРЕННЯЯ ОРГАНИЗАЦИЯ ORGATRAY 400, NL500, KB600, СТАЛЬ, БЕЛАЯ</t>
  </si>
  <si>
    <t>ВНУТРЕННЯЯ ОРГАНИЗАЦИЯ ORGATRAY 400, NL500, KB800, СТАЛЬ, БЕЛАЯ</t>
  </si>
  <si>
    <t>ВНУТРЕННЯЯ ОРГАНИЗАЦИЯ ORGATRAY 570 ДЛЯ ARCITECH, NL450, KB500, ПЛАСТИК, БЕЛАЯ</t>
  </si>
  <si>
    <t>ВНУТРЕННЯЯ ОРГАНИЗАЦИЯ ORGATRAY 570 ДЛЯ ARCITECH, NL450, KB600, ПЛАСТИК, БЕЛАЯ</t>
  </si>
  <si>
    <t>ВНУТРЕННЯЯ ОРГАНИЗАЦИЯ ORGATRAY 570 ДЛЯ ARCITECH, NL500, KB300, ПЛАСТИК, БЕЛАЯ</t>
  </si>
  <si>
    <t>ВНУТРЕННЯЯ ОРГАНИЗАЦИЯ ORGATRAY 570 ДЛЯ ARCITECH, NL500, KB350, ПЛАСТИК, БЕЛАЯ</t>
  </si>
  <si>
    <t>ВНУТРЕННЯЯ ОРГАНИЗАЦИЯ ORGATRAY 570 ДЛЯ ARCITECH, NL500, KB400, ПЛАСТИК, БЕЛАЯ</t>
  </si>
  <si>
    <t>ВНУТРЕННЯЯ ОРГАНИЗАЦИЯ ORGATRAY 570 ДЛЯ ARCITECH, NL500, KB450, ПЛАСТИК, БЕЛАЯ</t>
  </si>
  <si>
    <t>ВНУТРЕННЯЯ ОРГАНИЗАЦИЯ ORGATRAY 570 ДЛЯ ARCITECH, NL500, KB500, ПЛАСТИК, БЕЛАЯ</t>
  </si>
  <si>
    <t>ВНУТРЕННЯЯ ОРГАНИЗАЦИЯ ORGATRAY 570 ДЛЯ ARCITECH, NL500, KB600, ПЛАСТИК, БЕЛАЯ</t>
  </si>
  <si>
    <t>ВНУТРЕННЯЯ ОРГАНИЗАЦИЯ ORGATRAY 570 ДЛЯ ARCITECH, NL500, KB800, ПЛАСТИК, БЕЛАЯ</t>
  </si>
  <si>
    <t>ВНУТРЕННЯЯ ОРГАНИЗАЦИЯ ORGATRAY 570 ДЛЯ ARCITECH, NL500, KB900, ПЛАСТИК, БЕЛАЯ</t>
  </si>
  <si>
    <t>ВНУТРЕННЯЯ ОРГАНИЗАЦИЯ ORGATRAY 600, NL450, KB300, СТАЛЬ, БЕЛАЯ</t>
  </si>
  <si>
    <t>ВНУТРЕННЯЯ ОРГАНИЗАЦИЯ ORGATRAY 600, NL450, KB400, СТАЛЬ, БЕЛАЯ</t>
  </si>
  <si>
    <t>ВНУТРЕННЯЯ ОРГАНИЗАЦИЯ ORGATRAY 600, NL450, KB450, СТАЛЬ, БЕЛАЯ</t>
  </si>
  <si>
    <t>ВНУТРЕННЯЯ ОРГАНИЗАЦИЯ ORGATRAY 600, NL450, KB500-1200, СТАЛЬ, БЕЛАЯ</t>
  </si>
  <si>
    <t>ВНУТРЕННЯЯ ОРГАНИЗАЦИЯ ORGATRAY 600, NL500, KB300, СТАЛЬ, БЕЛАЯ</t>
  </si>
  <si>
    <t>ВНУТРЕННЯЯ ОРГАНИЗАЦИЯ ORGATRAY 600, NL500, KB400, СТАЛЬ, БЕЛАЯ</t>
  </si>
  <si>
    <t>ВНУТРЕННЯЯ ОРГАНИЗАЦИЯ ORGATRAY 600, NL500, KB450, СТАЛЬ, БЕЛАЯ</t>
  </si>
  <si>
    <t>ВНУТРЕННЯЯ ОРГАНИЗАЦИЯ ORGATRAY 600, NL500, KB500-1200, СТАЛЬ, БЕЛАЯ</t>
  </si>
  <si>
    <t>ВНУТРЕННЯЯ ОРГАНИЗАЦИЯ ORGATRAY 600, NL500, KB600, СТАЛЬ, БЕЛАЯ</t>
  </si>
  <si>
    <t>ФИКСАТОР ORGACLIP, ПЛАСТИК, БЕЛЫЙ</t>
  </si>
  <si>
    <t>ПРОФИЛЬ ORGASTRIPE, L1100, ПЛАСТИК, БЕЛЫЙ</t>
  </si>
  <si>
    <t>ПОПЕРЕЧНЫЙ РЕЛИНГ ORGASTORE 400 ДЛЯ ARCITECH, KB300, БЕЛЫЙ</t>
  </si>
  <si>
    <t>ПОПЕРЕЧНЫЙ РЕЛИНГ ORGASTORE 400 ДЛЯ ARCITECH, KB350, БЕЛЫЙ</t>
  </si>
  <si>
    <t>ПОПЕРЕЧНЫЙ РЕЛИНГ ORGASTORE 400 ДЛЯ ARCITECH, KB400, БЕЛЫЙ</t>
  </si>
  <si>
    <t>ПОПЕРЕЧНЫЙ РЕЛИНГ ORGASTORE 400 ДЛЯ ARCITECH, KB450, БЕЛЫЙ</t>
  </si>
  <si>
    <t>ПОПЕРЕЧНЫЙ РЕЛИНГ ORGASTORE 400 ДЛЯ ARCITECH, KB500, БЕЛЫЙ</t>
  </si>
  <si>
    <t>ПОПЕРЕЧНЫЙ РЕЛИНГ ORGASTORE 400 ДЛЯ ARCITECH, KB550, БЕЛЫЙ</t>
  </si>
  <si>
    <t>ПОПЕРЕЧНЫЙ РЕЛИНГ ORGASTORE 400 ДЛЯ ARCITECH, KB600, БЕЛЫЙ</t>
  </si>
  <si>
    <t>ПОПЕРЕЧНЫЙ РЕЛИНГ ORGASTORE 400 ДЛЯ ARCITECH, KB800, БЕЛЫЙ</t>
  </si>
  <si>
    <t>ПОПЕРЕЧНЫЙ РЕЛИНГ ORGASTORE 400 ДЛЯ ARCITECH, KB900, БЕЛЫЙ</t>
  </si>
  <si>
    <t>ПОПЕРЕЧНЫЙ РЕЛИНГ ORGASTORE 400 ДЛЯ ARCITECH, KB1000, БЕЛЫЙ</t>
  </si>
  <si>
    <t>ПОПЕРЕЧНЫЙ РЕЛИНГ ORGASTORE 400 ДЛЯ ARCITECH, KB1200, БЕЛЫЙ</t>
  </si>
  <si>
    <t>ПРОДОЛЬНЫЙ РАЗДЕЛИТЕЛЬ ORGASTORE 400 ДЛЯ ARCITECH, БЕЛЫЙ</t>
  </si>
  <si>
    <t>ВНУТРЕННЯЯ ОРГАНИЗАЦИЯ ORGAFLAG ДЛЯ ARCITECH, NL450, KB600, БЕЛАЯ</t>
  </si>
  <si>
    <t>ВНУТРЕННЯЯ ОРГАНИЗАЦИЯ ORGAFLAG ДЛЯ ARCITECH, NL450, KB900, БЕЛАЯ</t>
  </si>
  <si>
    <t>ВНУТРЕННЯЯ ОРГАНИЗАЦИЯ ORGAFLAG ДЛЯ ARCITECH, NL500, KB600, БЕЛАЯ</t>
  </si>
  <si>
    <t>ВНУТРЕННЯЯ ОРГАНИЗАЦИЯ ORGAFLAG ДЛЯ ARCITECH, NL500, KB900, БЕЛАЯ</t>
  </si>
  <si>
    <t>ВНУТРЕННЯЯ ОРГАНИЗАЦИЯ ORGASTORE 810 ДЛЯ ARCITECH, KB600, БЕЛАЯ</t>
  </si>
  <si>
    <t>ВНУТРЕННЯЯ ОРГАНИЗАЦИЯ ORGASTORE 810 ДЛЯ ARCITECH, KB800, БЕЛАЯ</t>
  </si>
  <si>
    <t>ВНУТРЕННЯЯ ОРГАНИЗАЦИЯ ORGASTORE 810 ДЛЯ ARCITECH, KB900, БЕЛАЯ</t>
  </si>
  <si>
    <t>ВНУТРЕННЯЯ ОРГАНИЗАЦИЯ ORGASTORE 810 ДЛЯ ARCITECH, KB1000, БЕЛАЯ</t>
  </si>
  <si>
    <t>ВНУТРЕННЯЯ ОРГАНИЗАЦИЯ ORGATRAY 570 ДЛЯ ARCITECH, NL500, KB300, ПЛАСТИК, АНТРАЦИТ</t>
  </si>
  <si>
    <t>ВНУТРЕННЯЯ ОРГАНИЗАЦИЯ ORGATRAY 570 ДЛЯ ARCITECH, NL500, KB350, ПЛАСТИК, АНТРАЦИТ</t>
  </si>
  <si>
    <t>ВНУТРЕННЯЯ ОРГАНИЗАЦИЯ ORGATRAY 570 ДЛЯ ARCITECH, NL500, KB400, ПЛАСТИК, АНТРАЦИТ</t>
  </si>
  <si>
    <t>ВНУТРЕННЯЯ ОРГАНИЗАЦИЯ ORGATRAY 570 ДЛЯ ARCITECH, NL500, KB450, ПЛАСТИК, АНТРАЦИТ</t>
  </si>
  <si>
    <t>ВНУТРЕННЯЯ ОРГАНИЗАЦИЯ ORGATRAY 570 ДЛЯ ARCITECH, NL500, KB500, ПЛАСТИК, АНТРАЦИТ</t>
  </si>
  <si>
    <t>ВНУТРЕННЯЯ ОРГАНИЗАЦИЯ ORGATRAY 570 ДЛЯ ARCITECH, NL500, KB600, ПЛАСТИК, АНТРАЦИТ</t>
  </si>
  <si>
    <t>ВНУТРЕННЯЯ ОРГАНИЗАЦИЯ ORGATRAY 570 ДЛЯ ARCITECH, NL500, KB800, ПЛАСТИК, АНТРАЦИТ</t>
  </si>
  <si>
    <t>ВНУТРЕННЯЯ ОРГАНИЗАЦИЯ ORGATRAY 570 ДЛЯ ARCITECH, NL500, KB900, ПЛАСТИК, АНТРАЦИТ</t>
  </si>
  <si>
    <t>ВНУТРЕННЯЯ ОРГАНИЗАЦИЯ ORGATRAY 570 ДЛЯ ARCITECH, NL500, KB1000, ПЛАСТИК, АНТРАЦИТ</t>
  </si>
  <si>
    <t>ПРОФИЛЬ ORGASTRIPE, L1100, ПЛАСТИК, АНТРАЦИТ</t>
  </si>
  <si>
    <t>ФИКСАТОР ORGACLIP, ПЛАСТИК, АНТРАЦИТ</t>
  </si>
  <si>
    <t>ВНУТРЕННЯЯ ОРГАНИЗАЦИЯ ORGATRAY 400, NL450, KB400, СТАЛЬ, НЕРЖАВЕЮЩАЯ СТАЛЬ</t>
  </si>
  <si>
    <t>ВНУТРЕННЯЯ ОРГАНИЗАЦИЯ ORGATRAY 400, NL500, KB1200, СТАЛЬ, НЕРЖАВЕЮЩАЯ СТАЛЬ</t>
  </si>
  <si>
    <t>КОМПЛЕКТ НАПРАВЛЯЮЩИХ ACTRO SILENT SYSTEM ДЛЯ ARCITECH, 40КГ, NL270, KD16/EB15</t>
  </si>
  <si>
    <t>КОМПЛЕКТ НАПРАВЛЯЮЩИХ ACTRO SILENT SYSTEM ДЛЯ ARCITECH, 40КГ, NL300, KD16/EB15</t>
  </si>
  <si>
    <t>КОМПЛЕКТ НАПРАВЛЯЮЩИХ ACTRO SILENT SYSTEM ДЛЯ ARCITECH, 40КГ, NL550, KD16/EB15</t>
  </si>
  <si>
    <t>КОМПЛЕКТ НАПРАВЛЯЮЩИХ ACTRO SILENT SYSTEM ДЛЯ ARCITECH, 60КГ, NL500, KD16/EB15</t>
  </si>
  <si>
    <t>КОМПЛЕКТ НАПРАВЛЯЮЩИХ ACTRO SILENT SYSTEM ДЛЯ ARCITECH, 40КГ, NL270, KD18/EB13</t>
  </si>
  <si>
    <t>КОМПЛЕКТ НАПРАВЛЯЮЩИХ ACTRO SILENT SYSTEM ДЛЯ ARCITECH, 40КГ, NL450, KD18/EB13</t>
  </si>
  <si>
    <t>КОМПЛЕКТ НАПРАВЛЯЮЩИХ ACTRO SILENT SYSTEM ДЛЯ ARCITECH, 40КГ, NL500, KD18/EB13</t>
  </si>
  <si>
    <t>КОМПЛЕКТ НАПРАВЛЯЮЩИХ ACTRO SILENT SYSTEM ДЛЯ ARCITECH, 60КГ, NL450, KD18/EB13</t>
  </si>
  <si>
    <t>КОМПЛЕКТ НАПРАВЛЯЮЩИХ ACTRO SILENT SYSTEM ДЛЯ ARCITECH, 60КГ, NL500, KD18/EB13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</si>
  <si>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</si>
  <si>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</si>
  <si>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</si>
  <si>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НАПРАВЛЯЮЩИХ ACTRO SILENT SYSTEM ДЛЯ ARCITECH, 10КГ,NL270,KD16/EB15</t>
  </si>
  <si>
    <t>КОМПЛЕКТ НАПРАВЛЯЮЩИХ ACTRO SILENT SYSTEM ДЛЯ ARCITECH, 10КГ,NL300,KD16/EB15</t>
  </si>
  <si>
    <t>КОМПЛЕКТ НАПРАВЛЯЮЩИХ ACTRO SILENT SYSTEM ДЛЯ ARCITECH, 10КГ,NL350,KD16/EB15</t>
  </si>
  <si>
    <t>КОМПЛЕКТ НАПРАВЛЯЮЩИХ ACTRO SILENT SYSTEM ДЛЯ ARCITECH, 40КГ,NL270,KD16/EB15</t>
  </si>
  <si>
    <t>КОМПЛЕКТ НАПРАВЛЯЮЩИХ ACTRO SILENT SYSTEM ДЛЯ ARCITECH, 40КГ,NL300,KD16/EB15</t>
  </si>
  <si>
    <t>КОМПЛЕКТ НАПРАВЛЯЮЩИХ ACTRO SILENT SYSTEM ДЛЯ ARCITECH, 40КГ,NL350,KD16/EB15</t>
  </si>
  <si>
    <t>КОМПЛЕКТ НАПРАВЛЯЮЩИХ ACTRO SILENT SYSTEM ДЛЯ ARCITECH, 40КГ,NL400,KD16/EB15</t>
  </si>
  <si>
    <t>КОМПЛЕКТ НАПРАВЛЯЮЩИХ ACTRO SILENT SYSTEM ДЛЯ ARCITECH, 40КГ,NL450,KD16/EB15</t>
  </si>
  <si>
    <t>КОМПЛЕКТ НАПРАВЛЯЮЩИХ ACTRO SILENT SYSTEM ДЛЯ ARCITECH, 40КГ,NL500,KD16/EB15</t>
  </si>
  <si>
    <t>КОМПЛЕКТ НАПРАВЛЯЮЩИХ ACTRO SILENT SYSTEM ДЛЯ ARCITECH, 40КГ,NL550,KD16/EB15</t>
  </si>
  <si>
    <t>КОМПЛЕКТ НАПРАВЛЯЮЩИХ ACTRO SILENT SYSTEM ДЛЯ ARCITECH, 60КГ,NL450,KD16/EB15</t>
  </si>
  <si>
    <t>КОМПЛЕКТ НАПРАВЛЯЮЩИХ ACTRO SILENT SYSTEM ДЛЯ ARCITECH, 10 КГ,NL270,KD18/EB13</t>
  </si>
  <si>
    <t>КОМПЛЕКТ НАПРАВЛЯЮЩИХ ACTRO SILENT SYSTEM ДЛЯ ARCITECH, 10 КГ,NL300,KD18/EB13</t>
  </si>
  <si>
    <t>КОМПЛЕКТ НАПРАВЛЯЮЩИХ ACTRO SILENT SYSTEM ДЛЯ ARCITECH, 10 КГ,NL350,KD18/EB13</t>
  </si>
  <si>
    <t>КОМПЛЕКТ НАПРАВЛЯЮЩИХ ACTRO SILENT SYSTEM ДЛЯ ARCITECH, 40КГ,NL270,KD18/EB13</t>
  </si>
  <si>
    <t>КОМПЛЕКТ НАПРАВЛЯЮЩИХ ACTRO SILENT SYSTEM ДЛЯ ARCITECH, 40КГ,NL300,KD18/EB13</t>
  </si>
  <si>
    <t>КОМПЛЕКТ НАПРАВЛЯЮЩИХ ACTRO SILENT SYSTEM ДЛЯ ARCITECH, 40КГ,NL350,KD18/EB13</t>
  </si>
  <si>
    <t>КОМПЛЕКТ НАПРАВЛЯЮЩИХ ACTRO SILENT SYSTEM ДЛЯ ARCITECH, 40КГ,NL400,KD18/EB13</t>
  </si>
  <si>
    <t>КОМПЛЕКТ НАПРАВЛЯЮЩИХ ACTRO SILENT SYSTEM ДЛЯ ARCITECH, 40КГ,NL450,KD18/EB13</t>
  </si>
  <si>
    <t>КОМПЛЕКТ НАПРАВЛЯЮЩИХ ACTRO SILENT SYSTEM ДЛЯ ARCITECH, 40КГ,NL500,KD18/EB13</t>
  </si>
  <si>
    <t>КОМПЛЕКТ НАПРАВЛЯЮЩИХ ACTRO SILENT SYSTEM ДЛЯ ARCITECH, 60КГ,NL450,KD18/EB13</t>
  </si>
  <si>
    <t>КОМПЛЕКТ НАПРАВЛЯЮЩИХ ACTRO ДЛЯ PUSH TO OPEN ДЛЯ ARCITECH, 60КГ, NL500, KD16/EB15</t>
  </si>
  <si>
    <t>САМОРЕЗ СО СФЕРИЧЕСКОЙ ГОЛОВКОЙ, Ø3,5Х6, ГАЛЬВАНИЗИРОВАННЫЙ</t>
  </si>
  <si>
    <t>КОМПЛЕКТ ЯЩИКА INNOTECH ATIRA ПОЛН. ВЫДВ. С SILENT SYSTEM, H54, NL470, СЕРЫЙ</t>
  </si>
  <si>
    <t>КОМПЛЕКТ ЯЩИКА INNOTECH ATIRA ПОЛНОГО ВЫДВ. SILENT SYSTEM, H70, NL260, СЕРЫЙ</t>
  </si>
  <si>
    <t>КОМПЛЕКТ ЯЩИКА INNOTECH ATIRA ПОЛНОГО ВЫДВ. SILENT SYSTEM, H70, NL300, СЕРЫЙ</t>
  </si>
  <si>
    <t>КОМПЛЕКТ ЯЩИКА INNOTECH ATIRA ПОЛНОГО ВЫДВ. SILENT SYSTEM, H70, NL350, СЕРЫЙ</t>
  </si>
  <si>
    <t>КОМПЛЕКТ ЯЩИКА INNOTECH ATIRA ПОЛНОГО ВЫДВ. SILENT SYSTEM, H70, NL420, СЕРЫЙ</t>
  </si>
  <si>
    <t>КОМПЛЕКТ ЯЩИКА INNOTECH ATIRA ПОЛНОГО ВЫДВ. SILENT SYSTEM, H70, NL470, СЕРЫЙ</t>
  </si>
  <si>
    <t>КОМПЛЕКТ ЯЩИКА INNOTECH ATIRA ПОЛНОГО ВЫДВ. SILENT SYSTEM, H70, NL520, СЕРЫЙ</t>
  </si>
  <si>
    <t>КОМПЛЕКТ ЯЩИКА INNOTECH ATIRA ЧАСТИЧ. ВЫДВ. С SILENT SYSTEM, H70, NL260, СЕРЫЙ</t>
  </si>
  <si>
    <t>КОМПЛЕКТ ЯЩИКА INNOTECH ATIRA ЧАСТИЧ. ВЫДВ. С SILENT SYSTEM, H70, NL350, СЕРЫЙ</t>
  </si>
  <si>
    <t>КОМПЛЕКТ ЯЩИКА INNOTECH ATIRA ЧАСТИЧНОГО ВЫДВ. SILENT SYSTEM, H70, NL420, СЕРЫЙ</t>
  </si>
  <si>
    <t>КОМПЛЕКТ ЯЩИКА INNOTECH ATIRA ЧАСТИЧНОГО ВЫДВ. SILENT SYSTEM, H70, NL470, СЕРЫЙ</t>
  </si>
  <si>
    <t>КОМПЛЕКТ ЯЩИКА INNOTECH ATIRA ЧАСТИЧ. ВЫДВ. С SILENT SYSTEM, H70, NL520, СЕРЫЙ</t>
  </si>
  <si>
    <t>КОМПЛЕКТ ЯЩИКА INNOTECH ATIRA ПОЛН. ВЫДВ. С PUSH TO OPEN, H70, NL260, СЕРЫЙ</t>
  </si>
  <si>
    <t>КОМПЛЕКТ ЯЩИКА INNOTECH ATIRA ПОЛН. ВЫДВ. С PUSH TO OPEN, H70, NL300, СЕРЫЙ</t>
  </si>
  <si>
    <t>КОМПЛЕКТ ЯЩИКА INNOTECH ATIRA ПОЛН. ВЫДВ. С PUSH TO OPEN, H70, NL350, СЕРЫЙ</t>
  </si>
  <si>
    <t>КОМПЛЕКТ ЯЩИКА INNOTECH ATIRA ПОЛН. ВЫДВ. С PUSH TO OPEN, H70, NL420, СЕРЫЙ</t>
  </si>
  <si>
    <t>КОМПЛЕКТ ЯЩИКА INNOTECH ATIRA ПОЛН. ВЫДВ. С PUSH TO OPEN, H70, NL470, СЕРЫЙ</t>
  </si>
  <si>
    <t>КОМПЛЕКТ ЯЩИКА INNOTECH ATIRA ПОЛН. ВЫДВ. С PUSH TO OPEN, H70, NL520, СЕРЫЙ</t>
  </si>
  <si>
    <t>КОМПЛЕКТ ЯЩИКА INNOTECH ATIRA ПОЛНОГО ВЫДВ. ДЛЯ PUSH TO OPEN SILENT,10КГ,H70,NL260,СЕРЫЙ</t>
  </si>
  <si>
    <t>КОМПЛЕКТ ЯЩИКА INNOTECH ATIRA ПОЛНОГО ВЫДВ. ДЛЯ PUSH TO OPEN SILENT,10КГ,H70,NL300,СЕРЫЙ</t>
  </si>
  <si>
    <t>КОМПЛЕКТ ЯЩИКА INNOTECH ATIRA ПОЛНОГО ВЫДВ. ДЛЯ PUSH TO OPEN SILENT,10КГ,H70,NL350,СЕРЫЙ</t>
  </si>
  <si>
    <t>КОМПЛЕКТ ЯЩИКА INNOTECH ATIRA ПОЛНОГО ВЫДВ. ДЛЯ PUSH TO OPEN SILENT,30КГ,H70,NL260,СЕРЫЙ</t>
  </si>
  <si>
    <t>КОМПЛЕКТ ЯЩИКА INNOTECH ATIRA ПОЛНОГО ВЫДВ. ДЛЯ PUSH TO OPEN SILENT,30КГ,H70,NL300,СЕРЫЙ</t>
  </si>
  <si>
    <t>КОМПЛЕКТ ЯЩИКА INNOTECH ATIRA ПОЛНОГО ВЫДВ. ДЛЯ PUSH TO OPEN SILENT,30КГ,H70,NL350,СЕРЫЙ</t>
  </si>
  <si>
    <t>КОМПЛЕКТ ЯЩИКА INNOTECH ATIRA ПОЛНОГО ВЫДВ. ДЛЯ PUSH TO OPEN SILENT,30КГ,H70,NL420,СЕРЫЙ</t>
  </si>
  <si>
    <t>КОМПЛЕКТ ЯЩИКА INNOTECH ATIRA ПОЛНОГО ВЫДВ. ДЛЯ PUSH TO OPEN SILENT,30КГ,H70,NL470,СЕРЫЙ</t>
  </si>
  <si>
    <t>КОМПЛЕКТ ЯЩИКА INNOTECH ATIRA ПОЛНОГО ВЫДВ. ДЛЯ PUSH TO OPEN SILENT,30КГ,H70,NL520,СЕРЫЙ</t>
  </si>
  <si>
    <t>КОМПЛЕКТ КОРОБА INNOTECH ATIRA ПОЛН. ВЫДВ. С SILENT SYSTEM, H144, NL260, РЕЛИНГИ, СЕРЫЙ</t>
  </si>
  <si>
    <t>КОМПЛЕКТ КОРОБА INNOTECH ATIRA ПОЛН. ВЫДВ. С SILENT SYSTEM, H144, NL300, РЕЛИНГИ, СЕРЫЙ</t>
  </si>
  <si>
    <t>КОМПЛЕКТ КОРОБА INNOTECH ATIRA ПОЛН. ВЫДВ. С SILENT SYSTEM, H144, NL350, РЕЛИНГИ, СЕРЫЙ</t>
  </si>
  <si>
    <t>КОМПЛЕКТ КОРОБА INNOTECH ATIRA ПОЛН. ВЫДВ. С SILENT SYSTEM, H144, NL420, РЕЛИНГИ, СЕРЫЙ</t>
  </si>
  <si>
    <t>КОМПЛЕКТ КОРОБА INNOTECH ATIRA ПОЛН. ВЫДВ. С SILENT SYSTEM, H144, NL470, РЕЛИНГИ, СЕРЫЙ</t>
  </si>
  <si>
    <t>КОМПЛЕКТ КОРОБА INNOTECH ATIRA ПОЛН. ВЫДВ. С SILENT SYSTEM, H144, NL520, РЕЛИНГИ, СЕРЫЙ</t>
  </si>
  <si>
    <t>КОМПЛЕКТ КОРОБА INNOTECH ATIRA ЧАСТИЧ. ВЫДВ. С SILENT SYSTEM, H144, NL260, РЕЛИНГИ, СЕРЫЙ</t>
  </si>
  <si>
    <t>КОМПЛЕКТ КОРОБА INNOTECH ATIRA ЧАСТИЧ. ВЫДВ. С SILENT SYSTEM, H144, NL350, РЕЛИНГИ, СЕРЫЙ</t>
  </si>
  <si>
    <t>КОМПЛЕКТ КОРОБА INNOTECH ATIRA ЧАСТИЧ. ВЫДВ. С SILENT SYSTEM, H144, NL420, РЕЛИНГИ, СЕРЫЙ</t>
  </si>
  <si>
    <t>КОМПЛЕКТ КОРОБА INNOTECH ATIRA ЧАСТИЧ. ВЫДВ. С SILENT SYSTEM, H144, NL470, РЕЛИНГИ, СЕРЫЙ</t>
  </si>
  <si>
    <t>КОМПЛЕКТ КОРОБА INNOTECH ATIRA ЧАСТИЧ. ВЫДВ. С SILENT SYSTEM, H144, NL520, РЕЛИНГИ, СЕРЫЙ</t>
  </si>
  <si>
    <t>КОМПЛЕКТ КОРОБА INNOTECH ATIRA ПОЛН. ВЫДВ. С PUSH TO OPEN, H144, NL260, РЕЛИНГИ, СЕРЫЙ</t>
  </si>
  <si>
    <t>КОМПЛЕКТ КОРОБА INNOTECH ATIRA ПОЛН. ВЫДВ. С PUSH TO OPEN, H144, NL300, РЕЛИНГИ, СЕРЫЙ</t>
  </si>
  <si>
    <t>КОМПЛЕКТ КОРОБА INNOTECH ATIRA ПОЛН. ВЫДВ. С PUSH TO OPEN, H144, NL350, РЕЛИНГИ, СЕРЫЙ</t>
  </si>
  <si>
    <t>КОМПЛЕКТ КОРОБА INNOTECH ATIRA ПОЛН. ВЫДВ. С PUSH TO OPEN, H144, NL420, РЕЛИНГИ, СЕРЫЙ</t>
  </si>
  <si>
    <t>КОМПЛЕКТ КОРОБА INNOTECH ATIRA ПОЛН. ВЫДВ. С PUSH TO OPEN, H144, NL470, РЕЛИНГИ, СЕРЫЙ</t>
  </si>
  <si>
    <t>КОМПЛЕКТ КОРОБА INNOTECH ATIRA ПОЛН. ВЫДВ. С PUSH TO OPEN, H144, NL520, РЕЛИНГИ, СЕРЫЙ</t>
  </si>
  <si>
    <t>КОМПЛЕКТ ЯЩИКА INNOTECH ATIRA ПОЛНОГО ВЫДВ. ДЛЯ PUSH TO OPEN SILENT,30КГ,H144,NL260,СЕРЫЙ</t>
  </si>
  <si>
    <t>КОМПЛЕКТ ЯЩИКА INNOTECH ATIRA ПОЛНОГО ВЫДВ. ДЛЯ PUSH TO OPEN SILENT,30КГ,H144,NL300,СЕРЫЙ</t>
  </si>
  <si>
    <t>КОМПЛЕКТ ЯЩИКА INNOTECH ATIRA ПОЛНОГО ВЫДВ. ДЛЯ PUSH TO OPEN SILENT,30КГ,H144,NL350,СЕРЫЙ</t>
  </si>
  <si>
    <t>КОМПЛЕКТ ЯЩИКА INNOTECH ATIRA ПОЛНОГО ВЫДВ. ДЛЯ PUSH TO OPEN SILENT,30КГ,H144,NL420,СЕРЫЙ</t>
  </si>
  <si>
    <t>КОМПЛЕКТ ЯЩИКА INNOTECH ATIRA ПОЛНОГО ВЫДВ. ДЛЯ PUSH TO OPEN SILENT,30КГ,H144,NL470,СЕРЫЙ</t>
  </si>
  <si>
    <t>КОМПЛЕКТ ЯЩИКА INNOTECH ATIRA ПОЛНОГО ВЫДВ. ДЛЯ PUSH TO OPEN SILENT,30КГ,H144,NL520,СЕРЫЙ</t>
  </si>
  <si>
    <t>КОМПЛЕКТ КОРОБА INNOTECH ATIRA ПОЛН. ВЫДВ. С SILENT SYSTEM, H176, NL260, РЕЛИНГИ, СЕРЫЙ</t>
  </si>
  <si>
    <t>КОМПЛЕКТ КОРОБА INNOTECH ATIRA ПОЛН. ВЫДВ. С SILENT SYSTEM, H176, NL300, РЕЛИНГИ, СЕРЫЙ</t>
  </si>
  <si>
    <t>КОМПЛЕКТ КОРОБА INNOTECH ATIRA ПОЛН. ВЫДВ. С SILENT SYSTEM, H176, NL350, РЕЛИНГИ, СЕРЫЙ</t>
  </si>
  <si>
    <t>КОМПЛЕКТ КОРОБА INNOTECH ATIRA ПОЛН. ВЫДВ. С SILENT SYSTEM, H176, NL420, РЕЛИНГИ, СЕРЫЙ</t>
  </si>
  <si>
    <t>КОМПЛЕКТ КОРОБА INNOTECH ATIRA ПОЛН. ВЫДВ. С SILENT SYSTEM, H176, NL470, РЕЛИНГИ, СЕРЫЙ</t>
  </si>
  <si>
    <t>КОМПЛЕКТ КОРОБА INNOTECH ATIRA ПОЛН. ВЫДВ. С SILENT SYSTEM, H176, NL520, РЕЛИНГИ, СЕРЫЙ</t>
  </si>
  <si>
    <t>КОМПЛЕКТ КОРОБА INNOTECH ATIRA ЧАСТИЧ. ВЫДВ. С SILENT SYSTEM, H176, NL260, РЕЛИНГИ, СЕРЫЙ</t>
  </si>
  <si>
    <t>КОМПЛЕКТ КОРОБА INNOTECH ATIRA ЧАСТИЧ. ВЫДВ. С SILENT SYSTEM, H176, NL350, РЕЛИНГИ, СЕРЫЙ</t>
  </si>
  <si>
    <t>КОМПЛЕКТ КОРОБА INNOTECH ATIRA ЧАСТИЧ. ВЫДВ. С SILENT SYSTEM, H176, NL420, РЕЛИНГИ, СЕРЫЙ</t>
  </si>
  <si>
    <t>КОМПЛЕКТ КОРОБА INNOTECH ATIRA ЧАСТИЧ. ВЫДВ. С SILENT SYSTEM, H176, NL470, РЕЛИНГИ, СЕРЫЙ</t>
  </si>
  <si>
    <t>КОМПЛЕКТ КОРОБА INNOTECH ATIRA ЧАСТИЧ. ВЫДВ. С SILENT SYSTEM, H176, NL520, РЕЛИНГИ, СЕРЫЙ</t>
  </si>
  <si>
    <t>КОМПЛЕКТ КОРОБА INNOTECH ATIRA ПОЛН. ВЫДВ. С PUSH TO OPEN, H176, NL260, РЕЛИНГИ, СЕРЫЙ</t>
  </si>
  <si>
    <t>КОМПЛЕКТ КОРОБА INNOTECH ATIRA ПОЛН. ВЫДВ. С PUSH TO OPEN, H176, NL300, РЕЛИНГИ, СЕРЫЙ</t>
  </si>
  <si>
    <t>КОМПЛЕКТ КОРОБА INNOTECH ATIRA ПОЛН. ВЫДВ. С PUSH TO OPEN, H176, NL350, РЕЛИНГИ, СЕРЫЙ</t>
  </si>
  <si>
    <t>КОМПЛЕКТ КОРОБА INNOTECH ATIRA ПОЛН. ВЫДВ. С PUSH TO OPEN, H176, NL420, РЕЛИНГИ, СЕРЫЙ</t>
  </si>
  <si>
    <t>КОМПЛЕКТ КОРОБА INNOTECH ATIRA ПОЛН. ВЫДВ. С PUSH TO OPEN, H176, NL470, РЕЛИНГИ, СЕРЫЙ</t>
  </si>
  <si>
    <t>КОМПЛЕКТ КОРОБА INNOTECH ATIRA ПОЛН. ВЫДВ. С PUSH TO OPEN, H176, NL520, РЕЛИНГИ, СЕРЫЙ</t>
  </si>
  <si>
    <t>КОМПЛЕКТ ЯЩИКА INNOTECH ATIRA ПОЛНОГО ВЫДВ. ДЛЯ PUSH TO OPEN SILENT,30КГ,H176,NL260,СЕРЫЙ</t>
  </si>
  <si>
    <t>КОМПЛЕКТ ЯЩИКА INNOTECH ATIRA ПОЛНОГО ВЫДВ. ДЛЯ PUSH TO OPEN SILENT,30КГ,H176,NL300,СЕРЫЙ</t>
  </si>
  <si>
    <t>КОМПЛЕКТ ЯЩИКА INNOTECH ATIRA ПОЛНОГО ВЫДВ. ДЛЯ PUSH TO OPEN SILENT,30КГ,H176,NL350,СЕРЫЙ</t>
  </si>
  <si>
    <t>КОМПЛЕКТ ЯЩИКА INNOTECH ATIRA ПОЛНОГО ВЫДВ. ДЛЯ PUSH TO OPEN SILENT,30КГ,H176,NL420,СЕРЫЙ</t>
  </si>
  <si>
    <t>КОМПЛЕКТ ЯЩИКА INNOTECH ATIRA ПОЛНОГО ВЫДВ. ДЛЯ PUSH TO OPEN SILENT,30КГ,H176,NL470,СЕРЫЙ</t>
  </si>
  <si>
    <t>КОМПЛЕКТ ЯЩИКА INNOTECH ATIRA ПОЛНОГО ВЫДВ. ДЛЯ PUSH TO OPEN SILENT,30КГ,H176,NL520,СЕРЫЙ</t>
  </si>
  <si>
    <t>КОМПЛЕКТ ЯЩИКА INNOTECH ATIRA ПОЛН. ВЫДВ. С SILENT SYSTEM, H54, NL470, БЕЛЫЙ</t>
  </si>
  <si>
    <t>КОМПЛЕКТ ЯЩИКА INNOTECH ATIRA ПОЛНОГО ВЫДВ. SILENT SYSTEM, H70, NL260, БЕЛЫЙ</t>
  </si>
  <si>
    <t>КОМПЛЕКТ ЯЩИКА INNOTECH ATIRA ПОЛНОГО ВЫДВ. SILENT SYSTEM, H70, NL300, БЕЛЫЙ</t>
  </si>
  <si>
    <t>КОМПЛЕКТ ЯЩИКА INNOTECH ATIRA ПОЛНОГО ВЫДВ. SILENT SYSTEM, H70, NL350, БЕЛЫЙ</t>
  </si>
  <si>
    <t>КОМПЛЕКТ ЯЩИКА INNOTECH ATIRA ПОЛНОГО ВЫДВ. SILENT SYSTEM, H70, NL420, БЕЛЫЙ</t>
  </si>
  <si>
    <t>КОМПЛЕКТ ЯЩИКА INNOTECH ATIRA ПОЛНОГО ВЫДВ. SILENT SYSTEM, H70, NL470, БЕЛЫЙ</t>
  </si>
  <si>
    <t>КОМПЛЕКТ ЯЩИКА INNOTECH ATIRA ПОЛНОГО ВЫДВ. SILENT SYSTEM, H70, NL520, БЕЛЫЙ</t>
  </si>
  <si>
    <t>КОМПЛЕКТ ЯЩИКА INNOTECH ATIRA ЧАСТИЧ. ВЫДВ. С SILENT SYSTEM, H70, NL260, БЕЛЫЙ</t>
  </si>
  <si>
    <t>КОМПЛЕКТ ЯЩИКА INNOTECH ATIRA ЧАСТИЧ. ВЫДВ. С SILENT SYSTEM, H70, NL350, БЕЛЫЙ</t>
  </si>
  <si>
    <t>КОМПЛЕКТ ЯЩИКА INNOTECH ATIRA ЧАСТИЧНОГО ВЫДВ. SILENT SYSTEM, H70, NL420, БЕЛЫЙ</t>
  </si>
  <si>
    <t>КОМПЛЕКТ ЯЩИКА INNOTECH ATIRA ЧАСТИЧНОГО ВЫДВ. SILENT SYSTEM, H70, NL470, БЕЛЫЙ</t>
  </si>
  <si>
    <t>КОМПЛЕКТ ЯЩИКА INNOTECH ATIRA ЧАСТИЧ. ВЫДВ. С SILENT SYSTEM, H70, NL520, БЕЛЫЙ</t>
  </si>
  <si>
    <t>КОМПЛЕКТ КОРОБА INNOTECH ATIRA ПОЛН. ВЫДВ. С SILENT SYSTEM, H144, NL260, РЕЛИНГИ, БЕЛЫЙ</t>
  </si>
  <si>
    <t>КОМПЛЕКТ КОРОБА INNOTECH ATIRA ПОЛН. ВЫДВ. С SILENT SYSTEM, H144, NL300, РЕЛИНГИ, БЕЛЫЙ</t>
  </si>
  <si>
    <t>КОМПЛЕКТ КОРОБА INNOTECH ATIRA ПОЛН. ВЫДВ. С SILENT SYSTEM, H144, NL350, РЕЛИНГИ, БЕЛЫЙ</t>
  </si>
  <si>
    <t>КОМПЛЕКТ КОРОБА INNOTECH ATIRA ПОЛН. ВЫДВ. С SILENT SYSTEM, H144, NL420, РЕЛИНГИ, БЕЛЫЙ</t>
  </si>
  <si>
    <t>КОМПЛЕКТ КОРОБА INNOTECH ATIRA ПОЛН. ВЫДВ. С SILENT SYSTEM, H144, NL470, РЕЛИНГИ, БЕЛЫЙ</t>
  </si>
  <si>
    <t>КОМПЛЕКТ КОРОБА INNOTECH ATIRA ПОЛН. ВЫДВ. С SILENT SYSTEM, H144, NL520, РЕЛИНГИ, БЕЛЫЙ</t>
  </si>
  <si>
    <t>КОМПЛЕКТ КОРОБА INNOTECH ATIRA ЧАСТИЧ. ВЫДВ. С SILENT SYSTEM, H144, NL260, РЕЛИНГИ, БЕЛЫЙ</t>
  </si>
  <si>
    <t>КОМПЛЕКТ КОРОБА INNOTECH ATIRA ЧАСТИЧ. ВЫДВ. С SILENT SYSTEM, H144, NL350, РЕЛИНГИ, БЕЛЫЙ</t>
  </si>
  <si>
    <t>КОМПЛЕКТ КОРОБА INNOTECH ATIRA ЧАСТИЧ. ВЫДВ. С SILENT SYSTEM, H144, NL420, РЕЛИНГИ, БЕЛЫЙ</t>
  </si>
  <si>
    <t>КОМПЛЕКТ КОРОБА INNOTECH ATIRA ЧАСТИЧ. ВЫДВ. С SILENT SYSTEM, H144, NL470, РЕЛИНГИ, БЕЛЫЙ</t>
  </si>
  <si>
    <t>КОМПЛЕКТ КОРОБА INNOTECH ATIRA ЧАСТИЧ. ВЫДВ. С SILENT SYSTEM, H144, NL520, РЕЛИНГИ, БЕЛЫЙ</t>
  </si>
  <si>
    <t>КОМПЛЕКТ КОРОБА INNOTECH ATIRA ПОЛН. ВЫДВ. С SILENT SYSTEM, H176, NL260, РЕЛИНГИ, БЕЛЫЙ</t>
  </si>
  <si>
    <t>КОМПЛЕКТ КОРОБА INNOTECH ATIRA ПОЛН. ВЫДВ. С SILENT SYSTEM, H176, NL300, РЕЛИНГИ, БЕЛЫЙ</t>
  </si>
  <si>
    <t>КОМПЛЕКТ КОРОБА INNOTECH ATIRA ПОЛН. ВЫДВ. С SILENT SYSTEM, H176, NL350, РЕЛИНГИ, БЕЛЫЙ</t>
  </si>
  <si>
    <t>КОМПЛЕКТ КОРОБА INNOTECH ATIRA ПОЛН. ВЫДВ. С SILENT SYSTEM, H176, NL420, РЕЛИНГИ, БЕЛЫЙ</t>
  </si>
  <si>
    <t>КОМПЛЕКТ КОРОБА INNOTECH ATIRA ПОЛН. ВЫДВ. С SILENT SYSTEM, H176, NL470, РЕЛИНГИ, БЕЛЫЙ</t>
  </si>
  <si>
    <t>КОМПЛЕКТ КОРОБА INNOTECH ATIRA ПОЛН. ВЫДВ. С SILENT SYSTEM, H176, NL520, РЕЛИНГИ, БЕЛЫЙ</t>
  </si>
  <si>
    <t>КОМПЛЕКТ КОРОБА INNOTECH ATIRA ЧАСТИЧ. ВЫДВ. С SILENT SYSTEM, H176, NL260, РЕЛИНГИ, БЕЛЫЙ</t>
  </si>
  <si>
    <t>КОМПЛЕКТ КОРОБА INNOTECH ATIRA ЧАСТИЧ. ВЫДВ. С SILENT SYSTEM, H176, NL350, РЕЛИНГИ, БЕЛЫЙ</t>
  </si>
  <si>
    <t>КОМПЛЕКТ КОРОБА INNOTECH ATIRA ЧАСТИЧ. ВЫДВ. С SILENT SYSTEM, H176, NL420, РЕЛИНГИ, БЕЛЫЙ</t>
  </si>
  <si>
    <t>КОМПЛЕКТ КОРОБА INNOTECH ATIRA ЧАСТИЧ. ВЫДВ. С SILENT SYSTEM, H176, NL470, РЕЛИНГИ, БЕЛЫЙ</t>
  </si>
  <si>
    <t>КОМПЛЕКТ КОРОБА INNOTECH ATIRA ЧАСТИЧ. ВЫДВ. С SILENT SYSTEM, H176, NL520, РЕЛИНГИ, БЕЛЫЙ</t>
  </si>
  <si>
    <t>КОМПЛЕКТ ЯЩИКА INNOTECH ATIRA ПОЛН. ВЫДВ. С PUSH TO OPEN, H70, NL420, БЕЛЫЙ</t>
  </si>
  <si>
    <t>КОМПЛЕКТ ЯЩИКА INNOTECH ATIRA ПОЛН. ВЫДВ. С PUSH TO OPEN, H70, NL470, БЕЛЫЙ</t>
  </si>
  <si>
    <t>КОМПЛЕКТ КОРОБА INNOTECH ATIRA ПОЛН. ВЫДВ. С PUSH TO OPEN, H144, NL420, РЕЛИНГИ, БЕЛЫЙ</t>
  </si>
  <si>
    <t>КОМПЛЕКТ КОРОБА INNOTECH ATIRA ПОЛН. ВЫДВ. С PUSH TO OPEN, H144, NL470, РЕЛИНГИ, БЕЛЫЙ</t>
  </si>
  <si>
    <t>КОМПЛЕКТ КОРОБА INNOTECH ATIRA ПОЛН. ВЫДВ. С PUSH TO OPEN, H176, NL420, РЕЛИНГИ, БЕЛЫЙ</t>
  </si>
  <si>
    <t>КОМПЛЕКТ КОРОБА INNOTECH ATIRA ПОЛН. ВЫДВ. С PUSH TO OPEN, H176, NL470, РЕЛИНГИ, БЕЛЫЙ</t>
  </si>
  <si>
    <t>КОМПЛЕКТ ЯЩИКА INNOTECH ATIRA ПОЛНОГО ВЫДВ. ДЛЯ PUSH TO OPEN SILENT,10КГ,H70,NL260,БЕЛЫЙ</t>
  </si>
  <si>
    <t>КОМПЛЕКТ ЯЩИКА INNOTECH ATIRA ПОЛНОГО ВЫДВ. ДЛЯ PUSH TO OPEN SILENT,10КГ,H70,NL300,БЕЛЫЙ</t>
  </si>
  <si>
    <t>КОМПЛЕКТ ЯЩИКА INNOTECH ATIRA ПОЛНОГО ВЫДВ. ДЛЯ PUSH TO OPEN SILENT,10КГ,H70,NL350,БЕЛЫЙ</t>
  </si>
  <si>
    <t>КОМПЛЕКТ ЯЩИКА INNOTECH ATIRA ПОЛНОГО ВЫДВ. ДЛЯ PUSH TO OPEN SILENT,30КГ,H70,NL260,БЕЛЫЙ</t>
  </si>
  <si>
    <t>КОМПЛЕКТ ЯЩИКА INNOTECH ATIRA ПОЛНОГО ВЫДВ. ДЛЯ PUSH TO OPEN SILENT,30КГ,H70,NL300,БЕЛЫЙ</t>
  </si>
  <si>
    <t>КОМПЛЕКТ ЯЩИКА INNOTECH ATIRA ПОЛНОГО ВЫДВ. ДЛЯ PUSH TO OPEN SILENT,30КГ,H70,NL350,БЕЛЫЙ</t>
  </si>
  <si>
    <t>КОМПЛЕКТ ЯЩИКА INNOTECH ATIRA ПОЛНОГО ВЫДВ. ДЛЯ PUSH TO OPEN SILENT,30КГ,H70,NL420,БЕЛЫЙ</t>
  </si>
  <si>
    <t>КОМПЛЕКТ ЯЩИКА INNOTECH ATIRA ПОЛНОГО ВЫДВ. ДЛЯ PUSH TO OPEN SILENT,30КГ,H70,NL470,БЕЛЫЙ</t>
  </si>
  <si>
    <t>КОМПЛЕКТ ЯЩИКА INNOTECH ATIRA ПОЛНОГО ВЫДВ. ДЛЯ PUSH TO OPEN SILENT,30КГ,H70,NL520,БЕЛЫЙ</t>
  </si>
  <si>
    <t>КОМПЛЕКТ ЯЩИКА INNOTECH ATIRA ПОЛНОГО ВЫДВ. ДЛЯ PUSH TO OPEN SILENT,30КГ,H144,NL260,БЕЛЫЙ</t>
  </si>
  <si>
    <t>КОМПЛЕКТ ЯЩИКА INNOTECH ATIRA ПОЛНОГО ВЫДВ. ДЛЯ PUSH TO OPEN SILENT,30КГ,H144,NL300,БЕЛЫЙ</t>
  </si>
  <si>
    <t>КОМПЛЕКТ ЯЩИКА INNOTECH ATIRA ПОЛНОГО ВЫДВ. ДЛЯ PUSH TO OPEN SILENT,30КГ,H144,NL350,БЕЛЫЙ</t>
  </si>
  <si>
    <t>КОМПЛЕКТ ЯЩИКА INNOTECH ATIRA ПОЛНОГО ВЫДВ. ДЛЯ PUSH TO OPEN SILENT,30КГ,H144,NL420,БЕЛЫЙ</t>
  </si>
  <si>
    <t>КОМПЛЕКТ ЯЩИКА INNOTECH ATIRA ПОЛНОГО ВЫДВ. ДЛЯ PUSH TO OPEN SILENT,30КГ,H144,NL470,БЕЛЫЙ</t>
  </si>
  <si>
    <t>КОМПЛЕКТ ЯЩИКА INNOTECH ATIRA ПОЛНОГО ВЫДВ. ДЛЯ PUSH TO OPEN SILENT,30КГ,H144,NL520,БЕЛЫЙ</t>
  </si>
  <si>
    <t>КОМПЛЕКТ ЯЩИКА INNOTECH ATIRA ПОЛНОГО ВЫДВ. ДЛЯ PUSH TO OPEN SILENT,30КГ,H176,NL260,БЕЛЫЙ</t>
  </si>
  <si>
    <t>КОМПЛЕКТ ЯЩИКА INNOTECH ATIRA ПОЛНОГО ВЫДВ. ДЛЯ PUSH TO OPEN SILENT,30КГ,H176,NL300,БЕЛЫЙ</t>
  </si>
  <si>
    <t>КОМПЛЕКТ ЯЩИКА INNOTECH ATIRA ПОЛНОГО ВЫДВ. ДЛЯ PUSH TO OPEN SILENT,30КГ,H176,NL350,БЕЛЫЙ</t>
  </si>
  <si>
    <t>КОМПЛЕКТ ЯЩИКА INNOTECH ATIRA ПОЛНОГО ВЫДВ. ДЛЯ PUSH TO OPEN SILENT,30КГ,H176,NL420,БЕЛЫЙ</t>
  </si>
  <si>
    <t>КОМПЛЕКТ ЯЩИКА INNOTECH ATIRA ПОЛНОГО ВЫДВ. ДЛЯ PUSH TO OPEN SILENT,30КГ,H176,NL470,БЕЛЫЙ</t>
  </si>
  <si>
    <t>КОМПЛЕКТ ЯЩИКА INNOTECH ATIRA ПОЛНОГО ВЫДВ. ДЛЯ PUSH TO OPEN SILENT,30КГ,H176,NL520,БЕЛЫЙ</t>
  </si>
  <si>
    <t>КОМПЛЕКТ ЯЩИКА INNOTECH ATIRA ПОЛН. ВЫДВ. С SILENT SYSTEM, H54, NL470, АНТРАЦИТ</t>
  </si>
  <si>
    <t>КОМПЛЕКТ ЯЩИКА INNOTECH ATIRA ПОЛНОГО ВЫДВ. SILENT SYSTEM, H70, NL260, АНТРАЦИТ</t>
  </si>
  <si>
    <t>КОМПЛЕКТ ЯЩИКА INNOTECH ATIRA ПОЛНОГО ВЫДВ. SILENT SYSTEM, H70, NL300, АНТРАЦИТ</t>
  </si>
  <si>
    <t>КОМПЛЕКТ ЯЩИКА INNOTECH ATIRA ПОЛНОГО ВЫДВ. SILENT SYSTEM, H70, NL350, АНТРАЦИТ</t>
  </si>
  <si>
    <t>КОМПЛЕКТ ЯЩИКА INNOTECH ATIRA ПОЛНОГО ВЫДВ. SILENT SYSTEM, H70, NL420, АНТРАЦИТ</t>
  </si>
  <si>
    <t>КОМПЛЕКТ ЯЩИКА INNOTECH ATIRA ПОЛНОГО ВЫДВ. SILENT SYSTEM, H70, NL470, АНТРАЦИТ</t>
  </si>
  <si>
    <t>КОМПЛЕКТ ЯЩИКА INNOTECH ATIRA ПОЛНОГО ВЫДВ. SILENT SYSTEM, H70, NL520, АНТРАЦИТ</t>
  </si>
  <si>
    <t>КОМПЛЕКТ ЯЩИКА INNOTECH ATIRA ЧАСТИЧ. ВЫДВ. С SILENT SYSTEM, H70, NL260, АНТРАЦИТ</t>
  </si>
  <si>
    <t>КОМПЛЕКТ ЯЩИКА INNOTECH ATIRA ЧАСТИЧ. ВЫДВ. С SILENT SYSTEM, H70, NL350, АНТРАЦИТ</t>
  </si>
  <si>
    <t>КОМПЛЕКТ ЯЩИКА INNOTECH ATIRA ЧАСТИЧНОГО ВЫДВ. SILENT SYSTEM, H70, NL420, АНТРАЦИТ</t>
  </si>
  <si>
    <t>КОМПЛЕКТ ЯЩИКА INNOTECH ATIRA ЧАСТИЧНОГО ВЫДВ. SILENT SYSTEM, H70, NL470, АНТРАЦИТ</t>
  </si>
  <si>
    <t>КОМПЛЕКТ ЯЩИКА INNOTECH ATIRA ЧАСТИЧ. ВЫДВ. С SILENT SYSTEM, H70, NL520, АНТРАЦИТ</t>
  </si>
  <si>
    <t>КОМПЛЕКТ ЯЩИКА INNOTECH ATIRA ПОЛН. ВЫДВ. С PUSH TO OPEN, H70, NL420, АНТРАЦИТ</t>
  </si>
  <si>
    <t>КОМПЛЕКТ ЯЩИКА INNOTECH ATIRA ПОЛН. ВЫДВ. С PUSH TO OPEN, H70, NL470, АНТРАЦИТ</t>
  </si>
  <si>
    <t>КОМПЛЕКТ КОРОБА INNOTECH ATIRA ПОЛН. ВЫДВ. С SILENT SYSTEM, H144, NL260, РЕЛИНГИ, АНТРАЦИТ</t>
  </si>
  <si>
    <t>КОМПЛЕКТ КОРОБА INNOTECH ATIRA ПОЛН. ВЫДВ. С SILENT SYSTEM, H144, NL300, РЕЛИНГИ, АНТРАЦИТ</t>
  </si>
  <si>
    <t>КОМПЛЕКТ КОРОБА INNOTECH ATIRA ПОЛН. ВЫДВ. С SILENT SYSTEM, H144, NL350, РЕЛИНГИ, АНТРАЦИТ</t>
  </si>
  <si>
    <t>КОМПЛЕКТ КОРОБА INNOTECH ATIRA ПОЛН. ВЫДВ. С SILENT SYSTEM, H144, NL420, РЕЛИНГИ, АНТРАЦИТ</t>
  </si>
  <si>
    <t>КОМПЛЕКТ КОРОБА INNOTECH ATIRA ПОЛН. ВЫДВ. С SILENT SYSTEM, H144, NL470, РЕЛИНГИ, АНТРАЦИТ</t>
  </si>
  <si>
    <t>КОМПЛЕКТ КОРОБА INNOTECH ATIRA ПОЛН. ВЫДВ. С SILENT SYSTEM, H144, NL520, РЕЛИНГИ, АНТРАЦИТ</t>
  </si>
  <si>
    <t>КОМПЛЕКТ КОРОБА INNOTECH ATIRA ЧАСТИЧ. ВЫДВ. С SILENT SYSTEM, H144, NL260, РЕЛИНГИ, АНТРАЦИТ</t>
  </si>
  <si>
    <t>КОМПЛЕКТ КОРОБА INNOTECH ATIRA ЧАСТИЧ. ВЫДВ. С SILENT SYSTEM, H144, NL350, РЕЛИНГИ, АНТРАЦИТ</t>
  </si>
  <si>
    <t>КОМПЛЕКТ КОРОБА INNOTECH ATIRA ЧАСТИЧ. ВЫДВ. С SILENT SYSTEM, H144, NL420, РЕЛИНГИ, АНТРАЦИТ</t>
  </si>
  <si>
    <t>КОМПЛЕКТ КОРОБА INNOTECH ATIRA ЧАСТИЧ. ВЫДВ. С SILENT SYSTEM, H144, NL470, РЕЛИНГИ, АНТРАЦИТ</t>
  </si>
  <si>
    <t>КОМПЛЕКТ КОРОБА INNOTECH ATIRA ЧАСТИЧ. ВЫДВ. С SILENT SYSTEM, H144, NL520, РЕЛИНГИ, АНТРАЦИТ</t>
  </si>
  <si>
    <t>КОМПЛЕКТ КОРОБА INNOTECH ATIRA ПОЛН. ВЫДВ. С PUSH TO OPEN, H144, NL420, РЕЛИНГИ, АНТРАЦИТ</t>
  </si>
  <si>
    <t>КОМПЛЕКТ КОРОБА INNOTECH ATIRA ПОЛН. ВЫДВ. С PUSH TO OPEN, H144, NL470, РЕЛИНГИ, АНТРАЦИТ</t>
  </si>
  <si>
    <t>КОМПЛЕКТ КОРОБА INNOTECH ATIRA ПОЛН. ВЫДВ. С SILENT SYSTEM, H176, NL260, РЕЛИНГИ, АНТРАЦИТ</t>
  </si>
  <si>
    <t>КОМПЛЕКТ КОРОБА INNOTECH ATIRA ПОЛН. ВЫДВ. С SILENT SYSTEM, H176, NL300, РЕЛИНГИ, АНТРАЦИТ</t>
  </si>
  <si>
    <t>КОМПЛЕКТ КОРОБА INNOTECH ATIRA ПОЛН. ВЫДВ. С SILENT SYSTEM, H176, NL350, РЕЛИНГИ, АНТРАЦИТ</t>
  </si>
  <si>
    <t>КОМПЛЕКТ КОРОБА INNOTECH ATIRA ПОЛН. ВЫДВ. С SILENT SYSTEM, H176, NL420, РЕЛИНГИ, АНТРАЦИТ</t>
  </si>
  <si>
    <t>КОМПЛЕКТ КОРОБА INNOTECH ATIRA ПОЛН. ВЫДВ. С SILENT SYSTEM, H176, NL470, РЕЛИНГИ, АНТРАЦИТ</t>
  </si>
  <si>
    <t>КОМПЛЕКТ КОРОБА INNOTECH ATIRA ПОЛН. ВЫДВ. С SILENT SYSTEM, H176, NL520, РЕЛИНГИ, АНТРАЦИТ</t>
  </si>
  <si>
    <t>КОМПЛЕКТ КОРОБА INNOTECH ATIRA ЧАСТИЧ. ВЫДВ. С SILENT SYSTEM, H176, NL260, РЕЛИНГИ, АНТРАЦИТ</t>
  </si>
  <si>
    <t>КОМПЛЕКТ КОРОБА INNOTECH ATIRA ЧАСТИЧ. ВЫДВ. С SILENT SYSTEM, H176, NL350, РЕЛИНГИ, АНТРАЦИТ</t>
  </si>
  <si>
    <t>КОМПЛЕКТ КОРОБА INNOTECH ATIRA ЧАСТИЧ. ВЫДВ. С SILENT SYSTEM, H176, NL420, РЕЛИНГИ, АНТРАЦИТ</t>
  </si>
  <si>
    <t>КОМПЛЕКТ КОРОБА INNOTECH ATIRA ЧАСТИЧ. ВЫДВ. С SILENT SYSTEM, H176, NL470, РЕЛИНГИ, АНТРАЦИТ</t>
  </si>
  <si>
    <t>КОМПЛЕКТ КОРОБА INNOTECH ATIRA ЧАСТИЧ. ВЫДВ. С SILENT SYSTEM, H176, NL520, РЕЛИНГИ, АНТРАЦИТ</t>
  </si>
  <si>
    <t>КОМПЛЕКТ КОРОБА INNOTECH ATIRA ПОЛН. ВЫДВ. С PUSH TO OPEN, H176, NL420, РЕЛИНГИ, АНТРАЦИТ</t>
  </si>
  <si>
    <t>КОМПЛЕКТ КОРОБА INNOTECH ATIRA ПОЛН. ВЫДВ. С PUSH TO OPEN, H176, NL470, РЕЛИНГИ, АНТРАЦИТ</t>
  </si>
  <si>
    <t>БОКОВИНА ЯЩИКА INNOTECH/INNOTECH ATIRA, H54, NL470, СЕРАЯ, ЛЕВАЯ</t>
  </si>
  <si>
    <t>БОКОВИНА ЯЩИКА INNOTECH/INNOTECH ATIRA, H54, NL470, СЕРАЯ, ПРАВАЯ</t>
  </si>
  <si>
    <t>БОКОВИНА ЯЩИКА INNOTECH ATIRA, H70, NL260, СЕРАЯ, ЛЕВАЯ</t>
  </si>
  <si>
    <t>БОКОВИНА ЯЩИКА INNOTECH ATIRA, H70, NL260, СЕРАЯ, ПРАВАЯ</t>
  </si>
  <si>
    <t>БОКОВИНА ЯЩИКА INNOTECH ATIRA, H70, NL300, СЕРАЯ, ЛЕВАЯ</t>
  </si>
  <si>
    <t>БОКОВИНА ЯЩИКА INNOTECH ATIRA, H70, NL300, СЕРАЯ, ПРАВАЯ</t>
  </si>
  <si>
    <t>БОКОВИНА ЯЩИКА INNOTECH ATIRA, H70, NL350, СЕРАЯ, ЛЕВАЯ</t>
  </si>
  <si>
    <t>БОКОВИНА ЯЩИКА INNOTECH ATIRA, H70, NL350, СЕРАЯ, ПРАВАЯ</t>
  </si>
  <si>
    <t>БОКОВИНА ЯЩИКА INNOTECH ATIRA, H70, NL420, СЕРАЯ, ЛЕВАЯ</t>
  </si>
  <si>
    <t>БОКОВИНА ЯЩИКА INNOTECH ATIRA, H70, NL420, СЕРАЯ, ПРАВАЯ</t>
  </si>
  <si>
    <t>БОКОВИНА ЯЩИКА INNOTECH ATIRA, H70, NL470, СЕРАЯ, ЛЕВАЯ</t>
  </si>
  <si>
    <t>БОКОВИНА ЯЩИКА INNOTECH ATIRA, H70, NL470, СЕРАЯ, ПРАВАЯ</t>
  </si>
  <si>
    <t>БОКОВИНА ЯЩИКА INNOTECH ATIRA, H70, NL520, СЕРАЯ, ЛЕВАЯ</t>
  </si>
  <si>
    <t>БОКОВИНА ЯЩИКА INNOTECH ATIRA, H70, NL520, СЕРАЯ, ПРАВАЯ</t>
  </si>
  <si>
    <t>СОЕДИНИТЕЛЬ ПЕРЕДНЕЙ ПАНЕЛИ INNOTECH/INNOTECH ATIRA</t>
  </si>
  <si>
    <t>СОЕДИНИТЕЛЬ ПЕРЕДНЕЙ ПАНЕЛИ INNOTECH/INNOTECH ATIRA, С РАСПОРНОЙ МУФТОЙ</t>
  </si>
  <si>
    <t>ЗАГЛУШКА НА БОКОВИНУ INNOTECH ATIRA, С ЛОГОТИПОМ HETTICH, СЕРАЯ</t>
  </si>
  <si>
    <t>ЗАГЛУШКА НА БОКОВИНУ INNOTECH ATIRA, С ЛОГОТИПОМ HETTICH, СЕРАЯ/ПОД ХРОМ</t>
  </si>
  <si>
    <t>СОЕДИНИТЕЛЬ ЗАДНЕЙ СТЕНКИ INNOTECH/INNOTECH ATIRA, H54, СЕРЫЙ, ЛЕВЫЙ</t>
  </si>
  <si>
    <t>СОЕДИНИТЕЛЬ ЗАДНЕЙ СТЕНКИ INNOTECH/INNOTECH ATIRA, H54, СЕРЫЙ, ПРАВЫЙ</t>
  </si>
  <si>
    <t>СОЕДИНИТЕЛЬ ЗАДНЕЙ СТЕНКИ INNOTECH/INNOTECH ATIRA, H70, СЕРЫЙ, ЛЕВЫЙ</t>
  </si>
  <si>
    <t>СОЕДИНИТЕЛЬ ЗАДНЕЙ СТЕНКИ INNOTECH/INNOTECH ATIRA, H70, СЕРЫЙ, ПРАВЫЙ</t>
  </si>
  <si>
    <t>СОЕДИНИТЕЛЬ ЗАДНЕЙ СТЕНКИ INNOTECH/INNOTECH ATIRA, H144, СЕРЫЙ, ЛЕВЫЙ</t>
  </si>
  <si>
    <t>СОЕДИНИТЕЛЬ ЗАДНЕЙ СТЕНКИ INNOTECH/INNOTECH ATIRA, H144, СЕРЫЙ, ПРАВЫЙ</t>
  </si>
  <si>
    <t>СОЕДИНИТЕЛЬ ЗАДНЕЙ СТЕНКИ INNOTECH/INNOTECH ATIRA, H176, СЕРЫЙ, ЛЕВЫЙ</t>
  </si>
  <si>
    <t>СОЕДИНИТЕЛЬ ЗАДНЕЙ СТЕНКИ INNOTECH/INNOTECH ATIRA, H176, СЕРЫЙ, ПРАВЫЙ</t>
  </si>
  <si>
    <t>ЗАДНЯЯ СТЕНКА ЯЩИКА INNOTECH/INNOTECH ATIRA, H54, KB600, СТАЛЬ, СЕРАЯ</t>
  </si>
  <si>
    <t>ЗАДНЯЯ СТЕНКА ЯЩИКА INNOTECH/INNOTECH ATIRA, H70, KB300, СТАЛЬ, СЕРАЯ</t>
  </si>
  <si>
    <t>ЗАДНЯЯ СТЕНКА ЯЩИКА INNOTECH/INNOTECH ATIRA, H70, KB400, СТАЛЬ, СЕРАЯ</t>
  </si>
  <si>
    <t>ЗАДНЯЯ СТЕНКА ЯЩИКА INNOTECH/INNOTECH ATIRA, H70, KB450, СТАЛЬ, СЕРАЯ</t>
  </si>
  <si>
    <t>ЗАДНЯЯ СТЕНКА ЯЩИКА INNOTECH/INNOTECH ATIRA, H70, KB500, СТАЛЬ, СЕРАЯ</t>
  </si>
  <si>
    <t>ЗАДНЯЯ СТЕНКА ЯЩИКА INNOTECH/INNOTECH ATIRA, H70, KB600, СТАЛЬ, СЕРАЯ</t>
  </si>
  <si>
    <t>ЗАДНЯЯ СТЕНКА ЯЩИКА INNOTECH/INNOTECH ATIRA, H70, KB800, СТАЛЬ, СЕРАЯ</t>
  </si>
  <si>
    <t>ЗАДНЯЯ СТЕНКА ЯЩИКА INNOTECH/INNOTECH ATIRA, H70, KB900, СТАЛЬ, СЕРАЯ</t>
  </si>
  <si>
    <t>ЗАДНЯЯ СТЕНКА ЯЩИКА INNOTECH/INNOTECH ATIRA, H70, KB1200, СТАЛЬ, СЕРАЯ</t>
  </si>
  <si>
    <t>ЗАДНЯЯ СТЕНКА КОРОБА INNOTECH/INNOTECH ATIRA, H144, KB300, СТАЛЬ, СЕРАЯ</t>
  </si>
  <si>
    <t>ЗАДНЯЯ СТЕНКА КОРОБА INNOTECH/INNOTECH ATIRA, H144, KB400, СТАЛЬ, СЕРАЯ</t>
  </si>
  <si>
    <t>ЗАДНЯЯ СТЕНКА КОРОБА INNOTECH/INNOTECH ATIRA, H144, KB450, СТАЛЬ, СЕРАЯ</t>
  </si>
  <si>
    <t>ЗАДНЯЯ СТЕНКА КОРОБА INNOTECH/INNOTECH ATIRA, H144, KB500, СТАЛЬ, СЕРАЯ</t>
  </si>
  <si>
    <t>ЗАДНЯЯ СТЕНКА КОРОБА INNOTECH/INNOTECH ATIRA, H144, KB600, СТАЛЬ, СЕРАЯ</t>
  </si>
  <si>
    <t>ЗАДНЯЯ СТЕНКА КОРОБА INNOTECH/INNOTECH ATIRA, H144, KB800, СТАЛЬ, СЕРАЯ</t>
  </si>
  <si>
    <t>ЗАДНЯЯ СТЕНКА КОРОБА INNOTECH/INNOTECH ATIRA, H144, KB900, СТАЛЬ, СЕРАЯ</t>
  </si>
  <si>
    <t>ЗАДНЯЯ СТЕНКА КОРОБА INNOTECH/INNOTECH ATIRA, H144, KB1200, СТАЛЬ, СЕРАЯ</t>
  </si>
  <si>
    <t>СОЕДИНИТЕЛЬ ПЕРЕДНЕЙ ПАНЕЛИ ДЛЯ ПРОДОЛЬНОГО РЕЛИНГА INNOTECH/INNOTECH ATIRA</t>
  </si>
  <si>
    <t>СОЕДИНИТЕЛЬ ПЕРЕДНЕЙ ПАНЕЛИ ДЛЯ ПРОДОЛЬНОГО РЕЛИНГА INNOTECH/INNOTECH ATIRA, РАСПОРН. МУФТА</t>
  </si>
  <si>
    <t>ПРОДОЛЬНЫЙ РЕЛИНГ КОРОБА INNOTECH ATIRA, NL260, СЕРЫЙ, ЛЕВЫЙ</t>
  </si>
  <si>
    <t>ПРОДОЛЬНЫЙ РЕЛИНГ КОРОБА INNOTECH ATIRA, NL260, СЕРЫЙ, ПРАВЫЙ</t>
  </si>
  <si>
    <t>ПРОДОЛЬНЫЙ РЕЛИНГ КОРОБА INNOTECH ATIRA, NL300, СЕРЫЙ, ЛЕВЫЙ</t>
  </si>
  <si>
    <t>ПРОДОЛЬНЫЙ РЕЛИНГ КОРОБА INNOTECH ATIRA, NL300, СЕРЫЙ, ПРАВЫЙ</t>
  </si>
  <si>
    <t>ПРОДОЛЬНЫЙ РЕЛИНГ КОРОБА INNOTECH ATIRA, NL350, СЕРЫЙ, ЛЕВЫЙ</t>
  </si>
  <si>
    <t>ПРОДОЛЬНЫЙ РЕЛИНГ КОРОБА INNOTECH ATIRA, NL350, СЕРЫЙ, ПРАВЫЙ</t>
  </si>
  <si>
    <t>ПРОДОЛЬНЫЙ РЕЛИНГ КОРОБА INNOTECH ATIRA, NL420, СЕРЫЙ, ЛЕВЫЙ</t>
  </si>
  <si>
    <t>ПРОДОЛЬНЫЙ РЕЛИНГ КОРОБА INNOTECH ATIRA, NL420, СЕРЫЙ, ПРАВЫЙ</t>
  </si>
  <si>
    <t>ПРОДОЛЬНЫЙ РЕЛИНГ КОРОБА INNOTECH ATIRA, NL470, СЕРЫЙ, ЛЕВЫЙ</t>
  </si>
  <si>
    <t>ПРОДОЛЬНЫЙ РЕЛИНГ КОРОБА INNOTECH ATIRA, NL470, СЕРЫЙ, ПРАВЫЙ</t>
  </si>
  <si>
    <t>ПРОДОЛЬНЫЙ РЕЛИНГ КОРОБА INNOTECH ATIRA, NL520, СЕРЫЙ, ЛЕВЫЙ</t>
  </si>
  <si>
    <t>ПРОДОЛЬНЫЙ РЕЛИНГ КОРОБА INNOTECH ATIRA, NL520, СЕРЫЙ, ПРАВЫЙ</t>
  </si>
  <si>
    <t>ПРОДОЛЬНЫЙ РЕЛИНГ КОРОБА ВТОРОГО УРОВНЯ INNOTECH ATIRA, NL350, СЕРЫЙ, ЛЕВЫЙ</t>
  </si>
  <si>
    <t>ПРОДОЛЬНЫЙ РЕЛИНГ КОРОБА ВТОРОГО УРОВНЯ INNOTECH ATIRA, NL350, СЕРЫЙ, ПРАВЫЙ</t>
  </si>
  <si>
    <t>ПРОДОЛЬНЫЙ РЕЛИНГ КОРОБА ВТОРОГО УРОВНЯ INNOTECH ATIRA, NL420, СЕРЫЙ, ЛЕВЫЙ</t>
  </si>
  <si>
    <t>ПРОДОЛЬНЫЙ РЕЛИНГ КОРОБА ВТОРОГО УРОВНЯ INNOTECH ATIRA, NL420, СЕРЫЙ, ПРАВЫЙ</t>
  </si>
  <si>
    <t>ПРОДОЛЬНЫЙ РЕЛИНГ КОРОБА ВТОРОГО УРОВНЯ INNOTECH ATIRA, NL470, СЕРЫЙ, ЛЕВЫЙ</t>
  </si>
  <si>
    <t>ПРОДОЛЬНЫЙ РЕЛИНГ КОРОБА ВТОРОГО УРОВНЯ INNOTECH ATIRA, NL470, СЕРЫЙ, ПРАВЫЙ</t>
  </si>
  <si>
    <t>ПРОДОЛЬНЫЙ РЕЛИНГ КОРОБА ВТОРОГО УРОВНЯ INNOTECH ATIRA, NL520, СЕРЫЙ, ЛЕВЫЙ</t>
  </si>
  <si>
    <t>ПРОДОЛЬНЫЙ РЕЛИНГ КОРОБА ВТОРОГО УРОВНЯ INNOTECH ATIRA, NL520, СЕРЫЙ, ПРАВЫЙ</t>
  </si>
  <si>
    <t>АДАПТЕР ПРОДОЛЬНОГО РЕЛИНГА КОРОБА INNOTECH ATIRA, СЕРЫЙ</t>
  </si>
  <si>
    <t>КОМПЛЕКТ АДАПТЕРОВ TOPSIDE INNOTECH ATIRA, H144, СЕРЫЕ</t>
  </si>
  <si>
    <t>КОМПЛЕКТ АДАПТЕРОВ TOPSIDE INNOTECH ATIRA, H176, СЕРЫЕ</t>
  </si>
  <si>
    <t>КОМПЛЕКТ НАДСТАВОК НА БОКОВИНУ TOPSIDE INNOTECH ATIRA, H144, NL260, СТАЛЬ, СЕРЫЙ</t>
  </si>
  <si>
    <t>КОМПЛЕКТ НАДСТАВОК НА БОКОВИНУ TOPSIDE INNOTECH ATIRA, H144, NL300, СТАЛЬ, СЕРЫЙ</t>
  </si>
  <si>
    <t>КОМПЛЕКТ НАДСТАВОК НА БОКОВИНУ TOPSIDE INNOTECH ATIRA, H144, NL350, СТАЛЬ, СЕРЫЙ</t>
  </si>
  <si>
    <t>КОМПЛЕКТ НАДСТАВОК НА БОКОВИНУ TOPSIDE INNOTECH ATIRA, H144, NL420, СТАЛЬ, СЕРЫЙ</t>
  </si>
  <si>
    <t>КОМПЛЕКТ НАДСТАВОК НА БОКОВИНУ TOPSIDE INNOTECH ATIRA, H144, NL470, СТАЛЬ, СЕРЫЙ</t>
  </si>
  <si>
    <t>КОМПЛЕКТ НАДСТАВОК НА БОКОВИНУ TOPSIDE INNOTECH ATIRA, H144, NL520, СТАЛЬ, СЕРЫЙ</t>
  </si>
  <si>
    <t>КОМПЛЕКТ НАДСТАВОК НА БОКОВИНУ TOPSIDE INNOTECH ATIRA, H176, NL260, СТАЛЬ, СЕРЫЙ</t>
  </si>
  <si>
    <t>КОМПЛЕКТ НАДСТАВОК НА БОКОВИНУ TOPSIDE INNOTECH ATIRA, H176, NL300, СТАЛЬ, СЕРЫЙ</t>
  </si>
  <si>
    <t>КОМПЛЕКТ НАДСТАВОК НА БОКОВИНУ TOPSIDE INNOTECH ATIRA, H176, NL350, СТАЛЬ, СЕРЫЙ</t>
  </si>
  <si>
    <t>КОМПЛЕКТ НАДСТАВОК НА БОКОВИНУ TOPSIDE INNOTECH ATIRA, H176, NL420, СТАЛЬ, СЕРЫЙ</t>
  </si>
  <si>
    <t>КОМПЛЕКТ НАДСТАВОК НА БОКОВИНУ TOPSIDE INNOTECH ATIRA, H176, NL470, СТАЛЬ, СЕРЫЙ</t>
  </si>
  <si>
    <t>КОМПЛЕКТ НАДСТАВОК НА БОКОВИНУ TOPSIDE INNOTECH ATIRA, H176, NL520, СТАЛЬ, СЕРЫЙ</t>
  </si>
  <si>
    <t>КОМПЛЕКТ НАДСТАВОК НА БОКОВИНУ DESIGNSIDE INNOTECH ATIRA, H144, NL350, СТЕКЛО, СЕРЫЙ</t>
  </si>
  <si>
    <t>КОМПЛЕКТ НАДСТАВОК НА БОКОВИНУ DESIGNSIDE INNOTECH ATIRA, H144, NL420, СТЕКЛО, СЕРЫЙ</t>
  </si>
  <si>
    <t>КОМПЛЕКТ НАДСТАВОК НА БОКОВИНУ DESIGNSIDE INNOTECH ATIRA, H144, NL470, СТЕКЛО, СЕРЫЙ</t>
  </si>
  <si>
    <t>КОМПЛЕКТ НАДСТАВОК НА БОКОВИНУ DESIGNSIDE INNOTECH ATIRA, H144, NL520, СТЕКЛО, СЕРЫЙ</t>
  </si>
  <si>
    <t>КОМПЛЕКТ НАДСТАВОК НА БОКОВИНУ DESIGNSIDE INNOTECH ATIRA, H176, NL420, СТЕКЛО, СЕРЫЙ</t>
  </si>
  <si>
    <t>КОМПЛЕКТ НАДСТАВОК НА БОКОВИНУ DESIGNSIDE INNOTECH ATIRA, H176, NL470, СТЕКЛО, СЕРЫЙ</t>
  </si>
  <si>
    <t>КОМПЛЕКТ НАДСТАВОК НА БОКОВИНУ DESIGNSIDE INNOTECH ATIRA, H176, NL520, СТЕКЛО, СЕРЫЙ</t>
  </si>
  <si>
    <t>КОМПЛЕКТ АДАПТЕРОВ DESIGNSIDE INNOTECH ATIRA, H144, СЕРЫЙ</t>
  </si>
  <si>
    <t>КОМПЛЕКТ АДАПТЕРОВ DESIGNSIDE INNOTECH ATIRA, H176, СЕРЫЙ</t>
  </si>
  <si>
    <t>СОЕДИНИТЕЛЬ ПЕРЕДНЕЙ ПАНЕЛИ DESIGNSIDE ДЛЯ INNOTECH</t>
  </si>
  <si>
    <t>ДИЗАЙН-ПРОФИЛЬ INNOTECH ATIRA, NL470,ПОД ХРОМ</t>
  </si>
  <si>
    <t>ДИЗАЙН-ПРОФИЛЬ INNOTECH ATIRA, NL470,ПОД АЛЮМИНИЙ</t>
  </si>
  <si>
    <t>ДИЗАЙН-ПРОФИЛЬ INNOTECH ATIRA, NL470,ПОД НЕРЖАВЕЮЩУЮ СТАЛЬ</t>
  </si>
  <si>
    <t>ДИЗАЙН-ПРОФИЛЬ INNOTECH ATIRA, NL470,ПОД ДУБ</t>
  </si>
  <si>
    <t>ДИЗАЙН-ПРОФИЛЬ INNOTECH ATIRA, NL470,ПОД ОРЕХ</t>
  </si>
  <si>
    <t>ПЕРЕДНЯЯ ПАНЕЛЬ ВНУТРЕННЕГО ЯЩИКА 100 INNOTECH ATIRA, H70, KB450, СЕРАЯ</t>
  </si>
  <si>
    <t>ПЕРЕДНЯЯ ПАНЕЛЬ ВНУТРЕННЕГО ЯЩИКА 100 INNOTECH ATIRA, H70, KB600, СЕРАЯ</t>
  </si>
  <si>
    <t>ПЕРЕДНЯЯ ПАНЕЛЬ ВНУТРЕННЕГО ЯЩИКА 100 INNOTECH ATIRA, H70, KB900, СЕРАЯ</t>
  </si>
  <si>
    <t>ПЕРЕДНЯЯ ПАНЕЛЬ ВНУТРЕННЕГО ЯЩИКА 100 INNOTECH ATIRA, L2000, АЛЮМИНИЙ, СЕРАЯ</t>
  </si>
  <si>
    <t>КОМПЛЕКТ СОЕДИНИТЕЛЕЙ ПЕРЕДНЕЙ ПАНЕЛИ ВНУТР. ЯЩИКА 100 INNOTECH ATIRA, H70, СЕРЫЙ</t>
  </si>
  <si>
    <t>КОМПЛЕКТ СОЕДИНИТЕЛЕЙ ПЕРЕДНЕЙ ПАНЕЛИ ВНУТР. КОРОБА 100 INNOTECH ATIRA, H144, СЕРЫЙ</t>
  </si>
  <si>
    <t>ФИКСАТОР ВНУТРЕННЕГО ЯЩИКА INNOTECH ATIRA,СЕРЫЙ</t>
  </si>
  <si>
    <t>ПОПЕРЕЧНЫЙ РЕЛИНГ INNOTECH ATIRA, L2000, СЕРЫЙ</t>
  </si>
  <si>
    <t>КОМПЛЕКТ ПРОДОЛЬНЫХ РЕЛИНГОВ ВНУТРЕННЕГО КОРОБА 100 INNOTECH ATIRA, NL420, СЕРЫЙ</t>
  </si>
  <si>
    <t>КОМПЛЕКТ ПРОДОЛЬНЫХ РЕЛИНГОВ ВНУТРЕННЕГО КОРОБА 100 INNOTECH ATIRA, NL470, СЕРЫЙ</t>
  </si>
  <si>
    <t>КОМПЛЕКТ ПРОДОЛЬНЫХ РЕЛИНГОВ ВНУТРЕННЕГО КОРОБА 100 INNOTECH ATIRA, NL520, СЕРЫЙ</t>
  </si>
  <si>
    <t>КОМПЛЕКТ НАДСТАВОК НА БОК. ВНУТР. КОРОБА TOPSIDE INNOTECH ATIRA, H144, NL470, СТАЛЬ, СЕРЫЙ</t>
  </si>
  <si>
    <t>КОМПЛЕКТ СОЕДИНИТЕЛЕЙ ПЕРЕДНЕЙ ПАНЕЛИ ВНУТР. ЯЩИКА 200 INNOTECH ATIRA, H70, СЕРЫЙ</t>
  </si>
  <si>
    <t>КОМПЛЕКТ СОЕДИНИТЕЛЕЙ ПЕРЕДНЕЙ ПАНЕЛИ ВНУТР. КОРОБА 200 INNOTECH ATIRA, H144, СЕРЫЙ</t>
  </si>
  <si>
    <t>ПЕРЕДНЯЯ ПАНЕЛЬ ВНУТРЕННЕГО ЯЩИКА 200 ДЛЯ INNOTECH ATIRA, H70, KB600, СТЕКЛО, МАТОВОЕ</t>
  </si>
  <si>
    <t>ПЕРЕДНЯЯ ПАНЕЛЬ ВНУТРЕННЕГО КОРОБА 200 ДЛЯ INNOTECH ATIRA, H144, KB600, СТЕКЛО МАТОВОЕ</t>
  </si>
  <si>
    <t>ВЫДВИЖНОЙ КОРОБ XXL ДЛЯ INNOTECH ATIRA, KB900</t>
  </si>
  <si>
    <t>КОРОБ XXL ПОД ДУХОВКУ ДЛЯ INNOTECH ATIRA, H100</t>
  </si>
  <si>
    <t>КОРОБ XXL ПОД ДУХОВКУ ДЛЯ INNOTECH ATIRA, H150</t>
  </si>
  <si>
    <t>БОКОВИНА ЯЩИКА INNOTECH ATIRA, H54, NL470, БЕЛАЯ, ЛЕВАЯ</t>
  </si>
  <si>
    <t>БОКОВИНА ЯЩИКА INNOTECH ATIRA, H54, NL470, БЕЛАЯ, ПРАВАЯ</t>
  </si>
  <si>
    <t>БОКОВИНА ЯЩИКА INNOTECH ATIRA, H70, NL260, БЕЛАЯ, ЛЕВАЯ</t>
  </si>
  <si>
    <t>БОКОВИНА ЯЩИКА INNOTECH ATIRA, H70, NL260, БЕЛАЯ, ПРАВАЯ</t>
  </si>
  <si>
    <t>БОКОВИНА ЯЩИКА INNOTECH ATIRA, H70, NL300, БЕЛАЯ, ЛЕВАЯ</t>
  </si>
  <si>
    <t>БОКОВИНА ЯЩИКА INNOTECH ATIRA, H70, NL300, БЕЛАЯ, ПРАВАЯ</t>
  </si>
  <si>
    <t>БОКОВИНА ЯЩИКА INNOTECH ATIRA, H70, NL350, БЕЛАЯ, ЛЕВАЯ</t>
  </si>
  <si>
    <t>БОКОВИНА ЯЩИКА INNOTECH ATIRA, H70, NL350, БЕЛАЯ, ПРАВАЯ</t>
  </si>
  <si>
    <t>БОКОВИНА ЯЩИКА INNOTECH ATIRA, H70, NL420, БЕЛАЯ, ЛЕВАЯ</t>
  </si>
  <si>
    <t>БОКОВИНА ЯЩИКА INNOTECH ATIRA, H70, NL420, БЕЛАЯ, ПРАВАЯ</t>
  </si>
  <si>
    <t>БОКОВИНА ЯЩИКА INNOTECH ATIRA, H70, NL470, БЕЛАЯ, ЛЕВАЯ</t>
  </si>
  <si>
    <t>БОКОВИНА ЯЩИКА INNOTECH ATIRA, H70, NL470, БЕЛАЯ, ПРАВАЯ</t>
  </si>
  <si>
    <t>БОКОВИНА ЯЩИКА INNOTECH ATIRA, H70, NL520, БЕЛАЯ, ЛЕВАЯ</t>
  </si>
  <si>
    <t>БОКОВИНА ЯЩИКА INNOTECH ATIRA, H70, NL520, БЕЛАЯ, ПРАВАЯ</t>
  </si>
  <si>
    <t>ЗАГЛУШКА НА БОКОВИНУ INNOTECH ATIRA, С ЛОГОТИПОМ HETTICH, БЕЛАЯ</t>
  </si>
  <si>
    <t>ЗАГЛУШКА НА БОКОВИНУ INNOTECH ATIRA, С ЛОГОТИПОМ HETTICH, БЕЛАЯ/ПОД ХРОМ</t>
  </si>
  <si>
    <t>СОЕДИНИТЕЛЬ ЗАДНЕЙ СТЕНКИ INNOTECH ATIRA, H54, БЕЛЫЙ, ЛЕВЫЙ</t>
  </si>
  <si>
    <t>СОЕДИНИТЕЛЬ ЗАДНЕЙ СТЕНКИ INNOTECH ATIRA, H54, БЕЛЫЙ, ПРАВЫЙ</t>
  </si>
  <si>
    <t>СОЕДИНИТЕЛЬ ЗАДНЕЙ СТЕНКИ INNOTECH ATIRA, H70, БЕЛЫЙ, ЛЕВЫЙ</t>
  </si>
  <si>
    <t>СОЕДИНИТЕЛЬ ЗАДНЕЙ СТЕНКИ INNOTECH ATIRA, H70, БЕЛЫЙ, ПРАВЫЙ</t>
  </si>
  <si>
    <t>СОЕДИНИТЕЛЬ ЗАДНЕЙ СТЕНКИ INNOTECH ATIRA, H144, БЕЛЫЙ, ЛЕВЫЙ</t>
  </si>
  <si>
    <t>СОЕДИНИТЕЛЬ ЗАДНЕЙ СТЕНКИ INNOTECH ATIRA, H144, БЕЛЫЙ, ПРАВЫЙ</t>
  </si>
  <si>
    <t>СОЕДИНИТЕЛЬ ЗАДНЕЙ СТЕНКИ INNOTECH ATIRA, H176, БЕЛЫЙ, ЛЕВЫЙ</t>
  </si>
  <si>
    <t>СОЕДИНИТЕЛЬ ЗАДНЕЙ СТЕНКИ INNOTECH ATIRA, H176, БЕЛЫЙ, ПРАВЫЙ</t>
  </si>
  <si>
    <t>ЗАДНЯЯ СТЕНКА ЯЩИКА INNOTECH ATIRA, H54, KB600, СТАЛЬ, БЕЛАЯ</t>
  </si>
  <si>
    <t>ЗАДНЯЯ СТЕНКА ЯЩИКА INNOTECH ATIRA, H70, KB300, СТАЛЬ, БЕЛАЯ</t>
  </si>
  <si>
    <t>ЗАДНЯЯ СТЕНКА ЯЩИКА INNOTECH ATIRA, H70, KB400, СТАЛЬ, БЕЛАЯ</t>
  </si>
  <si>
    <t>ЗАДНЯЯ СТЕНКА ЯЩИКА INNOTECH ATIRA, H70, KB450, СТАЛЬ, БЕЛАЯ</t>
  </si>
  <si>
    <t>ЗАДНЯЯ СТЕНКА ЯЩИКА INNOTECH ATIRA, H70, KB500, СТАЛЬ, БЕЛАЯ</t>
  </si>
  <si>
    <t>ЗАДНЯЯ СТЕНКА ЯЩИКА INNOTECH ATIRA, H70, KB600, СТАЛЬ, БЕЛАЯ</t>
  </si>
  <si>
    <t>ЗАДНЯЯ СТЕНКА ЯЩИКА INNOTECH ATIRA, H70, KB800, СТАЛЬ, БЕЛАЯ</t>
  </si>
  <si>
    <t>ЗАДНЯЯ СТЕНКА ЯЩИКА INNOTECH ATIRA, H70, KB900, СТАЛЬ, БЕЛАЯ</t>
  </si>
  <si>
    <t>ЗАДНЯЯ СТЕНКА КОРОБА INNOTECH ATIRA, H144, KB300, СТАЛЬ, БЕЛАЯ</t>
  </si>
  <si>
    <t>ЗАДНЯЯ СТЕНКА КОРОБА INNOTECH ATIRA, H144, KB400, СТАЛЬ, БЕЛАЯ</t>
  </si>
  <si>
    <t>ЗАДНЯЯ СТЕНКА КОРОБА INNOTECH ATIRA, H144, KB450, СТАЛЬ, БЕЛАЯ</t>
  </si>
  <si>
    <t>ЗАДНЯЯ СТЕНКА КОРОБА INNOTECH ATIRA, H144, KB500, СТАЛЬ, БЕЛАЯ</t>
  </si>
  <si>
    <t>ЗАДНЯЯ СТЕНКА КОРОБА INNOTECH ATIRA, H144, KB600, СТАЛЬ, БЕЛАЯ</t>
  </si>
  <si>
    <t>ЗАДНЯЯ СТЕНКА КОРОБА INNOTECH ATIRA, H144, KB800, СТАЛЬ, БЕЛАЯ</t>
  </si>
  <si>
    <t>ЗАДНЯЯ СТЕНКА КОРОБА INNOTECH ATIRA, H144, KB900, СТАЛЬ, БЕЛАЯ</t>
  </si>
  <si>
    <t>ПРОДОЛЬНЫЙ РЕЛИНГ КОРОБА INNOTECH ATIRA, NL260, БЕЛЫЙ, ЛЕВЫЙ</t>
  </si>
  <si>
    <t>ПРОДОЛЬНЫЙ РЕЛИНГ КОРОБА INNOTECH ATIRA, NL260, БЕЛЫЙ, ПРАВЫЙ</t>
  </si>
  <si>
    <t>ПРОДОЛЬНЫЙ РЕЛИНГ КОРОБА INNOTECH ATIRA, NL300, БЕЛЫЙ, ЛЕВЫЙ</t>
  </si>
  <si>
    <t>ПРОДОЛЬНЫЙ РЕЛИНГ КОРОБА INNOTECH ATIRA, NL300, БЕЛЫЙ, ПРАВЫЙ</t>
  </si>
  <si>
    <t>ПРОДОЛЬНЫЙ РЕЛИНГ КОРОБА INNOTECH ATIRA, NL350, БЕЛЫЙ, ЛЕВЫЙ</t>
  </si>
  <si>
    <t>ПРОДОЛЬНЫЙ РЕЛИНГ КОРОБА INNOTECH ATIRA, NL350, БЕЛЫЙ, ПРАВЫЙ</t>
  </si>
  <si>
    <t>ПРОДОЛЬНЫЙ РЕЛИНГ КОРОБА INNOTECH ATIRA, NL420, БЕЛЫЙ, ЛЕВЫЙ</t>
  </si>
  <si>
    <t>ПРОДОЛЬНЫЙ РЕЛИНГ КОРОБА INNOTECH ATIRA, NL420, БЕЛЫЙ, ПРАВЫЙ</t>
  </si>
  <si>
    <t>ПРОДОЛЬНЫЙ РЕЛИНГ КОРОБА INNOTECH ATIRA, NL470, БЕЛЫЙ, ЛЕВЫЙ</t>
  </si>
  <si>
    <t>ПРОДОЛЬНЫЙ РЕЛИНГ КОРОБА INNOTECH ATIRA, NL470, БЕЛЫЙ, ПРАВЫЙ</t>
  </si>
  <si>
    <t>ПРОДОЛЬНЫЙ РЕЛИНГ КОРОБА INNOTECH ATIRA, NL520, БЕЛЫЙ, ЛЕВЫЙ</t>
  </si>
  <si>
    <t>ПРОДОЛЬНЫЙ РЕЛИНГ КОРОБА INNOTECH ATIRA, NL520, БЕЛЫЙ, ПРАВЫЙ</t>
  </si>
  <si>
    <t>ПРОДОЛЬНЫЙ РЕЛИНГ КОРОБА ВТОРОГО УРОВНЯ INNOTECH ATIRA, NL350, БЕЛЫЙ, ЛЕВЫЙ</t>
  </si>
  <si>
    <t>ПРОДОЛЬНЫЙ РЕЛИНГ КОРОБА ВТОРОГО УРОВНЯ INNOTECH ATIRA, NL350, БЕЛЫЙ, ПРАВЫЙ</t>
  </si>
  <si>
    <t>ПРОДОЛЬНЫЙ РЕЛИНГ КОРОБА ВТОРОГО УРОВНЯ INNOTECH ATIRA, NL420, БЕЛЫЙ, ЛЕВЫЙ</t>
  </si>
  <si>
    <t>ПРОДОЛЬНЫЙ РЕЛИНГ КОРОБА ВТОРОГО УРОВНЯ INNOTECH ATIRA, NL420, БЕЛЫЙ, ПРАВЫЙ</t>
  </si>
  <si>
    <t>ПРОДОЛЬНЫЙ РЕЛИНГ КОРОБА ВТОРОГО УРОВНЯ INNOTECH ATIRA, NL470, БЕЛЫЙ, ЛЕВЫЙ</t>
  </si>
  <si>
    <t>ПРОДОЛЬНЫЙ РЕЛИНГ КОРОБА ВТОРОГО УРОВНЯ INNOTECH ATIRA, NL470, БЕЛЫЙ, ПРАВЫЙ</t>
  </si>
  <si>
    <t>ПРОДОЛЬНЫЙ РЕЛИНГ КОРОБА ВТОРОГО УРОВНЯ INNOTECH ATIRA, NL520, БЕЛЫЙ, ЛЕВЫЙ</t>
  </si>
  <si>
    <t>ПРОДОЛЬНЫЙ РЕЛИНГ КОРОБА ВТОРОГО УРОВНЯ INNOTECH ATIRA, NL520, БЕЛЫЙ, ПРАВЫЙ</t>
  </si>
  <si>
    <t>АДАПТЕР ПРОДОЛЬНОГО РЕЛИНГА КОРОБА INNOTECH ATIRA, БЕЛЫЙ</t>
  </si>
  <si>
    <t>КОМПЛЕКТ АДАПТЕРОВ TOPSIDE INNOTECH ATIRA, H144, БЕЛЫЙ</t>
  </si>
  <si>
    <t>КОМПЛЕКТ АДАПТЕРОВ TOPSIDE INNOTECH ATIRA, H176, БЕЛЫЙ</t>
  </si>
  <si>
    <t>КОМПЛЕКТ НАДСТАВОК НА БОКОВИНУ TOPSIDE INNOTECH ATIRA, H144, NL260, СТАЛЬ, БЕЛЫЙ</t>
  </si>
  <si>
    <t>КОМПЛЕКТ НАДСТАВОК НА БОКОВИНУ TOPSIDE INNOTECH ATIRA, H144, NL300, СТАЛЬ, БЕЛЫЙ</t>
  </si>
  <si>
    <t>КОМПЛЕКТ НАДСТАВОК НА БОКОВИНУ TOPSIDE INNOTECH ATIRA, H144, NL350, СТАЛЬ, БЕЛЫЙ</t>
  </si>
  <si>
    <t>КОМПЛЕКТ НАДСТАВОК НА БОКОВИНУ TOPSIDE INNOTECH ATIRA, H144, NL420, СТАЛЬ, БЕЛЫЙ</t>
  </si>
  <si>
    <t>КОМПЛЕКТ НАДСТАВОК НА БОКОВИНУ TOPSIDE INNOTECH ATIRA, H144, NL470, СТАЛЬ, БЕЛЫЙ</t>
  </si>
  <si>
    <t>КОМПЛЕКТ НАДСТАВОК НА БОКОВИНУ TOPSIDE INNOTECH ATIRA, H144, NL520, СТАЛЬ, БЕЛЫЙ</t>
  </si>
  <si>
    <t>КОМПЛЕКТ НАДСТАВОК НА БОКОВИНУ TOPSIDE INNOTECH ATIRA, H176, NL260, СТАЛЬ, БЕЛЫЙ</t>
  </si>
  <si>
    <t>КОМПЛЕКТ НАДСТАВОК НА БОКОВИНУ TOPSIDE INNOTECH ATIRA, H176, NL300, СТАЛЬ, БЕЛЫЙ</t>
  </si>
  <si>
    <t>КОМПЛЕКТ НАДСТАВОК НА БОКОВИНУ TOPSIDE INNOTECH ATIRA, H176, NL350, СТАЛЬ, БЕЛЫЙ</t>
  </si>
  <si>
    <t>КОМПЛЕКТ НАДСТАВОК НА БОКОВИНУ TOPSIDE INNOTECH ATIRA, H176, NL420, СТАЛЬ, БЕЛЫЙ</t>
  </si>
  <si>
    <t>КОМПЛЕКТ НАДСТАВОК НА БОКОВИНУ TOPSIDE INNOTECH ATIRA, H176, NL470, СТАЛЬ, БЕЛЫЙ</t>
  </si>
  <si>
    <t>КОМПЛЕКТ НАДСТАВОК НА БОКОВИНУ TOPSIDE INNOTECH ATIRA, H176, NL520, СТАЛЬ, БЕЛЫЙ</t>
  </si>
  <si>
    <t>КОМПЛЕКТ НАДСТАВОК НА БОКОВИНУ DESIGNSIDE INNOTECH ATIRA, H144, NL420, СТЕКЛО, БЕЛЫЙ</t>
  </si>
  <si>
    <t>КОМПЛЕКТ НАДСТАВОК НА БОКОВИНУ DESIGNSIDE INNOTECH ATIRA, H144, NL470, СТЕКЛО, БЕЛЫЙ</t>
  </si>
  <si>
    <t>КОМПЛЕКТ НАДСТАВОК НА БОКОВИНУ DESIGNSIDE INNOTECH ATIRA, H144, NL520, СТЕКЛО, БЕЛЫЙ</t>
  </si>
  <si>
    <t>КОМПЛЕКТ НАДСТАВОК НА БОКОВИНУ DESIGNSIDE INNOTECH ATIRA, H176, NL420, СТЕКЛО, БЕЛЫЙ</t>
  </si>
  <si>
    <t>КОМПЛЕКТ НАДСТАВОК НА БОКОВИНУ DESIGNSIDE INNOTECH ATIRA, H176, NL470, СТЕКЛО, БЕЛЫЙ</t>
  </si>
  <si>
    <t>КОМПЛЕКТ НАДСТАВОК НА БОКОВИНУ DESIGNSIDE INNOTECH ATIRA, H176, NL520, СТЕКЛО, БЕЛЫЙ</t>
  </si>
  <si>
    <t>КОМПЛЕКТ АДАПТЕРОВ DESIGNSIDE INNOTECH ATIRA, H144, БЕЛЫЙ</t>
  </si>
  <si>
    <t>КОМПЛЕКТ АДАПТЕРОВ DESIGNSIDE INNOTECH ATIRA, H176, БЕЛЫЙ</t>
  </si>
  <si>
    <t>ПЕРЕДНЯЯ ПАНЕЛЬ ВНУТРЕННЕГО ЯЩИКА 100 INNOTECH ATIRA, H70, KB450, БЕЛАЯ</t>
  </si>
  <si>
    <t>ПЕРЕДНЯЯ ПАНЕЛЬ ВНУТРЕННЕГО ЯЩИКА 100 INNOTECH ATIRA, H70, KB600, БЕЛАЯ</t>
  </si>
  <si>
    <t>ПЕРЕДНЯЯ ПАНЕЛЬ ВНУТРЕННЕГО ЯЩИКА 100 INNOTECH ATIRA, H70, KB900, БЕЛАЯ</t>
  </si>
  <si>
    <t>ПЕРЕДНЯЯ ПАНЕЛЬ ВНУТРЕННЕГО ЯЩИКА 100 INNOTECH ATIRA, L2000, АЛЮМИНИЙ, БЕЛАЯ</t>
  </si>
  <si>
    <t>КОМПЛЕКТ СОЕДИНИТЕЛЕЙ ПЕРЕДНЕЙ ПАНЕЛИ ВНУТР. ЯЩИКА 100 INNOTECH ATIRA, H70, БЕЛЫЙ</t>
  </si>
  <si>
    <t>КОМПЛЕКТ СОЕДИНИТЕЛЕЙ ПЕРЕДНЕЙ ПАНЕЛИ ВНУТР. КОРОБА 100 INNOTECH ATIRA, H144, БЕЛЫЙ</t>
  </si>
  <si>
    <t>ПОПЕРЕЧНЫЙ РЕЛИНГ INNOTECH ATIRA, L2000, БЕЛЫЙ</t>
  </si>
  <si>
    <t>КОМПЛЕКТ ПРОДОЛЬНЫХ РЕЛИНГОВ ВНУТРЕННЕГО КОРОБА 100 INNOTECH ATIRA, NL420, БЕЛЫЙ</t>
  </si>
  <si>
    <t>КОМПЛЕКТ ПРОДОЛЬНЫХ РЕЛИНГОВ ВНУТРЕННЕГО КОРОБА 100 INNOTECH ATIRA, NL470, БЕЛЫЙ</t>
  </si>
  <si>
    <t>КОМПЛЕКТ ПРОДОЛЬНЫХ РЕЛИНГОВ ВНУТРЕННЕГО КОРОБА 100 INNOTECH ATIRA, NL520, БЕЛЫЙ</t>
  </si>
  <si>
    <t>КОМПЛЕКТ НАДСТАВОК НА БОК. ВНУТР. КОРОБА TOPSIDE INNOTECH ATIRA, H144, NL470, СТАЛЬ, БЕЛЫЙ</t>
  </si>
  <si>
    <t>КОМПЛЕКТ СОЕДИНИТЕЛЕЙ ПЕРЕДНЕЙ ПАНЕЛИ ВНУТР. ЯЩИКА 200 INNOTECH ATIRA, H70, БЕЛЫЕ</t>
  </si>
  <si>
    <t>КОМПЛЕКТ СОЕДИНИТЕЛЕЙ ПЕРЕДНЕЙ ПАНЕЛИ ВНУТР. КОРОБА 200 INNOTECH ATIRA, H144, БЕЛЫЙ</t>
  </si>
  <si>
    <t>БОКОВИНА ЯЩИКА INNOTECH ATIRA, H54, NL470, АНТРАЦИТ, ЛЕВАЯ</t>
  </si>
  <si>
    <t>БОКОВИНА ЯЩИКА INNOTECH ATIRA, H54, NL470, АНТРАЦИТ, ПРАВАЯ</t>
  </si>
  <si>
    <t>БОКОВИНА ЯЩИКА INNOTECH ATIRA, H70, NL260, АНТРАЦИТ, ЛЕВАЯ</t>
  </si>
  <si>
    <t>БОКОВИНА ЯЩИКА INNOTECH ATIRA, H70, NL260, АНТРАЦИТ, ПРАВАЯ</t>
  </si>
  <si>
    <t>БОКОВИНА ЯЩИКА INNOTECH ATIRA, H70, NL300, АНТРАЦИТ, ЛЕВАЯ</t>
  </si>
  <si>
    <t>БОКОВИНА ЯЩИКА INNOTECH ATIRA, H70, NL300, АНТРАЦИТ, ПРАВАЯ</t>
  </si>
  <si>
    <t>БОКОВИНА ЯЩИКА INNOTECH ATIRA, H70, NL350, АНТРАЦИТ, ЛЕВАЯ</t>
  </si>
  <si>
    <t>БОКОВИНА ЯЩИКА INNOTECH ATIRA, H70, NL350, АНТРАЦИТ, ПРАВАЯ</t>
  </si>
  <si>
    <t>БОКОВИНА ЯЩИКА INNOTECH ATIRA, H70, NL420, АНТРАЦИТ, ЛЕВАЯ</t>
  </si>
  <si>
    <t>БОКОВИНА ЯЩИКА INNOTECH ATIRA, H70, NL420, АНТРАЦИТ, ПРАВАЯ</t>
  </si>
  <si>
    <t>БОКОВИНА ЯЩИКА INNOTECH ATIRA, H70, NL470, АНТРАЦИТ, ЛЕВАЯ</t>
  </si>
  <si>
    <t>БОКОВИНА ЯЩИКА INNOTECH ATIRA, H70, NL470, АНТРАЦИТ, ПРАВАЯ</t>
  </si>
  <si>
    <t>БОКОВИНА ЯЩИКА INNOTECH ATIRA, H70, NL520, АНТРАЦИТ, ЛЕВАЯ</t>
  </si>
  <si>
    <t>БОКОВИНА ЯЩИКА INNOTECH ATIRA, H70, NL520, АНТРАЦИТ, ПРАВАЯ</t>
  </si>
  <si>
    <t>ЗАГЛУШКА НА БОКОВИНУ INNOTECH ATIRA, С ЛОГОТИПОМ HETTICH, ТЕМНО СЕРЫЙ</t>
  </si>
  <si>
    <t>ЗАГЛУШКА НА БОКОВИНУ INNOTECH ATIRA, С ЛОГОТИПОМ HETTICH, ПОД НЕРЖ. СТАЛЬ</t>
  </si>
  <si>
    <t>СОЕДИНИТЕЛЬ ЗАДНЕЙ СТЕНКИ INNOTECH ATIRA, H54, АНТРАЦИТ, ЛЕВЫЙ</t>
  </si>
  <si>
    <t>СОЕДИНИТЕЛЬ ЗАДНЕЙ СТЕНКИ INNOTECH ATIRA, H54, АНТРАЦИТ, ПРАВЫЙ</t>
  </si>
  <si>
    <t>СОЕДИНИТЕЛЬ ЗАДНЕЙ СТЕНКИ INNOTECH ATIRA, H70, АНТРАЦИТ, ЛЕВЫЙ</t>
  </si>
  <si>
    <t>СОЕДИНИТЕЛЬ ЗАДНЕЙ СТЕНКИ INNOTECH ATIRA, H70, АНТРАЦИТ, ПРАВЫЙ</t>
  </si>
  <si>
    <t>СОЕДИНИТЕЛЬ ЗАДНЕЙ СТЕНКИ INNOTECH ATIRA, H144, АНТРАЦИТ, ЛЕВЫЙ</t>
  </si>
  <si>
    <t>СОЕДИНИТЕЛЬ ЗАДНЕЙ СТЕНКИ INNOTECH ATIRA, H144, АНТРАЦИТ, ПРАВЫЙ</t>
  </si>
  <si>
    <t>СОЕДИНИТЕЛЬ ЗАДНЕЙ СТЕНКИ INNOTECH ATIRA, H176, АНТРАЦИТ, ЛЕВЫЙ</t>
  </si>
  <si>
    <t>СОЕДИНИТЕЛЬ ЗАДНЕЙ СТЕНКИ INNOTECH ATIRA, H176, АНТРАЦИТ, ПРАВЫЙ</t>
  </si>
  <si>
    <t>ЗАДНЯЯ СТЕНКА ЯЩИКА INNOTECH ATIRA, H70, KB300, СТАЛЬ, АНТРАЦИТ</t>
  </si>
  <si>
    <t>ЗАДНЯЯ СТЕНКА ЯЩИКА INNOTECH ATIRA, H70, KB400, СТАЛЬ, АНТРАЦИТ</t>
  </si>
  <si>
    <t>ЗАДНЯЯ СТЕНКА ЯЩИКА INNOTECH ATIRA, H70, KB450, СТАЛЬ, АНТРАЦИТ</t>
  </si>
  <si>
    <t>ЗАДНЯЯ СТЕНКА ЯЩИКА INNOTECH ATIRA, H70, KB500, СТАЛЬ, АНТРАЦИТ</t>
  </si>
  <si>
    <t>ЗАДНЯЯ СТЕНКА ЯЩИКА INNOTECH ATIRA, H70, KB600, СТАЛЬ, АНТРАЦИТ</t>
  </si>
  <si>
    <t>ЗАДНЯЯ СТЕНКА ЯЩИКА INNOTECH ATIRA, H70, KB800, СТАЛЬ, АНТРАЦИТ</t>
  </si>
  <si>
    <t>ЗАДНЯЯ СТЕНКА ЯЩИКА INNOTECH ATIRA, H70, KB900, СТАЛЬ, АНТРАЦИТ</t>
  </si>
  <si>
    <t>ЗАДНЯЯ СТЕНКА КОРОБА INNOTECH ATIRA, H144, KB300, СТАЛЬ, АНТРАЦИТ</t>
  </si>
  <si>
    <t>ЗАДНЯЯ СТЕНКА КОРОБА INNOTECH ATIRA, H144, KB400, СТАЛЬ, АНТРАЦИТ</t>
  </si>
  <si>
    <t>ЗАДНЯЯ СТЕНКА КОРОБА INNOTECH ATIRA, H144, KB450, СТАЛЬ, АНТРАЦИТ</t>
  </si>
  <si>
    <t>ЗАДНЯЯ СТЕНКА КОРОБА INNOTECH ATIRA, H144, KB500, СТАЛЬ, АНТРАЦИТ</t>
  </si>
  <si>
    <t>ЗАДНЯЯ СТЕНКА КОРОБА INNOTECH ATIRA, H144, KB600, СТАЛЬ, АНТРАЦИТ</t>
  </si>
  <si>
    <t>ЗАДНЯЯ СТЕНКА КОРОБА INNOTECH ATIRA, H144, KB800, СТАЛЬ, АНТРАЦИТ</t>
  </si>
  <si>
    <t>ЗАДНЯЯ СТЕНКА КОРОБА INNOTECH ATIRA, H144, KB900, СТАЛЬ, АНТРАЦИТ</t>
  </si>
  <si>
    <t>ПРОДОЛЬНЫЙ РЕЛИНГ КОРОБА INNOTECH ATIRA, NL260, АНТРАЦИТ, ЛЕВЫЙ</t>
  </si>
  <si>
    <t>ПРОДОЛЬНЫЙ РЕЛИНГ КОРОБА INNOTECH ATIRA, NL260, АНТРАЦИТ, ПРАВЫЙ</t>
  </si>
  <si>
    <t>ПРОДОЛЬНЫЙ РЕЛИНГ КОРОБА INNOTECH ATIRA, NL300, АНТРАЦИТ, ЛЕВЫЙ</t>
  </si>
  <si>
    <t>ПРОДОЛЬНЫЙ РЕЛИНГ КОРОБА INNOTECH ATIRA, NL300, АНТРАЦИТ, ПРАВЫЙ</t>
  </si>
  <si>
    <t>ПРОДОЛЬНЫЙ РЕЛИНГ КОРОБА INNOTECH ATIRA, NL350, АНТРАЦИТ, ЛЕВЫЙ</t>
  </si>
  <si>
    <t>ПРОДОЛЬНЫЙ РЕЛИНГ КОРОБА INNOTECH ATIRA, NL350, АНТРАЦИТ, ПРАВЫЙ</t>
  </si>
  <si>
    <t>ПРОДОЛЬНЫЙ РЕЛИНГ КОРОБА INNOTECH ATIRA, NL420, АНТРАЦИТ, ЛЕВЫЙ</t>
  </si>
  <si>
    <t>ПРОДОЛЬНЫЙ РЕЛИНГ КОРОБА INNOTECH ATIRA, NL420, АНТРАЦИТ, ПРАВЫЙ</t>
  </si>
  <si>
    <t>ПРОДОЛЬНЫЙ РЕЛИНГ КОРОБА INNOTECH ATIRA, NL470, АНТРАЦИТ, ЛЕВЫЙ</t>
  </si>
  <si>
    <t>ПРОДОЛЬНЫЙ РЕЛИНГ КОРОБА INNOTECH ATIRA, NL470, АНТРАЦИТ, ПРАВЫЙ</t>
  </si>
  <si>
    <t>ПРОДОЛЬНЫЙ РЕЛИНГ КОРОБА INNOTECH ATIRA, NL520, АНТРАЦИТ, ЛЕВЫЙ</t>
  </si>
  <si>
    <t>ПРОДОЛЬНЫЙ РЕЛИНГ КОРОБА INNOTECH ATIRA, NL520, АНТРАЦИТ, ПРАВЫЙ</t>
  </si>
  <si>
    <t>ПРОДОЛЬНЫЙ РЕЛИНГ КОРОБА ВТОРОГО УРОВНЯ INNOTECH ATIRA, NL350, АНТРАЦИТ, ЛЕВЫЙ</t>
  </si>
  <si>
    <t>ПРОДОЛЬНЫЙ РЕЛИНГ КОРОБА ВТОРОГО УРОВНЯ INNOTECH ATIRA, NL350, АНТРАЦИТ, ПРАВЫЙ</t>
  </si>
  <si>
    <t>ПРОДОЛЬНЫЙ РЕЛИНГ КОРОБА ВТОРОГО УРОВНЯ INNOTECH ATIRA, NL420, АНТРАЦИТ, ЛЕВЫЙ</t>
  </si>
  <si>
    <t>ПРОДОЛЬНЫЙ РЕЛИНГ КОРОБА ВТОРОГО УРОВНЯ INNOTECH ATIRA, NL420, АНТРАЦИТ, ПРАВЫЙ</t>
  </si>
  <si>
    <t>ПРОДОЛЬНЫЙ РЕЛИНГ КОРОБА ВТОРОГО УРОВНЯ INNOTECH ATIRA, NL470, АНТРАЦИТ, ЛЕВЫЙ</t>
  </si>
  <si>
    <t>ПРОДОЛЬНЫЙ РЕЛИНГ КОРОБА ВТОРОГО УРОВНЯ INNOTECH ATIRA, NL470, АНТРАЦИТ, ПРАВЫЙ</t>
  </si>
  <si>
    <t>ПРОДОЛЬНЫЙ РЕЛИНГ КОРОБА ВТОРОГО УРОВНЯ INNOTECH ATIRA, NL520, АНТРАЦИТ, ЛЕВЫЙ</t>
  </si>
  <si>
    <t>ПРОДОЛЬНЫЙ РЕЛИНГ КОРОБА ВТОРОГО УРОВНЯ INNOTECH ATIRA, NL520, АНТРАЦИТ, ПРАВЫЙ</t>
  </si>
  <si>
    <t>АДАПТЕР ПРОДОЛЬНОГО РЕЛИНГА КОРОБА INNOTECH ATIRA, АНТРАЦИТ</t>
  </si>
  <si>
    <t>КОМПЛЕКТ АДАПТЕРОВ TOPSIDE INNOTECH ATIRA, H144, ТЕМНО СЕРЫЙ</t>
  </si>
  <si>
    <t>КОМПЛЕКТ АДАПТЕРОВ TOPSIDE INNOTECH ATIRA, H176, ТЕМНО СЕРЫЙ</t>
  </si>
  <si>
    <t>КОМПЛЕКТ НАДСТАВОК НА БОКОВИНУ TOPSIDE INNOTECH ATIRA, H144, NL260, СТАЛЬ, АНТРАЦИТ</t>
  </si>
  <si>
    <t>КОМПЛЕКТ НАДСТАВОК НА БОКОВИНУ TOPSIDE INNOTECH ATIRA, H144, NL300, СТАЛЬ, АНТРАЦИТ</t>
  </si>
  <si>
    <t>КОМПЛЕКТ НАДСТАВОК НА БОКОВИНУ TOPSIDE INNOTECH ATIRA, H144, NL350, СТАЛЬ, АНТРАЦИТ</t>
  </si>
  <si>
    <t>КОМПЛЕКТ НАДСТАВОК НА БОКОВИНУ TOPSIDE INNOTECH ATIRA, H144, NL420, СТАЛЬ, АНТРАЦИТ</t>
  </si>
  <si>
    <t>КОМПЛЕКТ НАДСТАВОК НА БОКОВИНУ TOPSIDE INNOTECH ATIRA, H144, NL470, СТАЛЬ, АНТРАЦИТ</t>
  </si>
  <si>
    <t>КОМПЛЕКТ НАДСТАВОК НА БОКОВИНУ TOPSIDE INNOTECH ATIRA, H144, NL520, СТАЛЬ, АНТРАЦИТ</t>
  </si>
  <si>
    <t>КОМПЛЕКТ НАДСТАВОК НА БОКОВИНУ TOPSIDE INNOTECH ATIRA, H176, NL260, СТАЛЬ, АНТРАЦИТ</t>
  </si>
  <si>
    <t>КОМПЛЕКТ НАДСТАВОК НА БОКОВИНУ TOPSIDE INNOTECH ATIRA, H176, NL300, СТАЛЬ, АНТРАЦИТ</t>
  </si>
  <si>
    <t>КОМПЛЕКТ НАДСТАВОК НА БОКОВИНУ TOPSIDE INNOTECH ATIRA, H176, NL350, СТАЛЬ, АНТРАЦИТ</t>
  </si>
  <si>
    <t>КОМПЛЕКТ НАДСТАВОК НА БОКОВИНУ TOPSIDE INNOTECH ATIRA, H176, NL420, СТАЛЬ, АНТРАЦИТ</t>
  </si>
  <si>
    <t>КОМПЛЕКТ НАДСТАВОК НА БОКОВИНУ TOPSIDE INNOTECH ATIRA, H176, NL470, СТАЛЬ, АНТРАЦИТ</t>
  </si>
  <si>
    <t>КОМПЛЕКТ НАДСТАВОК НА БОКОВИНУ TOPSIDE INNOTECH ATIRA, H176, NL520, СТАЛЬ, АНТРАЦИТ</t>
  </si>
  <si>
    <t>КОМПЛЕКТ НАДСТАВОК НА БОКОВИНУ DESIGNSIDE INNOTECH ATIRA, H144, NL420, СТЕКЛО, АНТРАЦИТ</t>
  </si>
  <si>
    <t>КОМПЛЕКТ НАДСТАВОК НА БОКОВИНУ DESIGNSIDE INNOTECH ATIRA, H144, NL470, СТЕКЛО, АНТРАЦИТ</t>
  </si>
  <si>
    <t>КОМПЛЕКТ НАДСТАВОК НА БОКОВИНУ DESIGNSIDE INNOTECH ATIRA, H144, NL520, СТЕКЛО, АНТРАЦИТ</t>
  </si>
  <si>
    <t>КОМПЛЕКТ НАДСТАВОК НА БОКОВИНУ DESIGNSIDE INNOTECH ATIRA, H176, NL420, СТЕКЛО, АНТРАЦИТ</t>
  </si>
  <si>
    <t>КОМПЛЕКТ НАДСТАВОК НА БОКОВИНУ DESIGNSIDE INNOTECH ATIRA, H176, NL470, СТЕКЛО, АНТРАЦИТ</t>
  </si>
  <si>
    <t>КОМПЛЕКТ НАДСТАВОК НА БОКОВИНУ DESIGNSIDE INNOTECH ATIRA, H176, NL520, СТЕКЛО, АНТРАЦИТ</t>
  </si>
  <si>
    <t>КОМПЛЕКТ АДАПТЕРОВ DESIGNSIDE INNOTECH ATIRA, H144, ТЕМНО СЕРЫЙ</t>
  </si>
  <si>
    <t>КОМПЛЕКТ АДАПТЕРОВ DESIGNSIDE INNOTECH ATIRA, H176, ТЕМНО СЕРЫЙ</t>
  </si>
  <si>
    <t>ПЕРЕДНЯЯ ПАНЕЛЬ ВНУТРЕННЕГО ЯЩИКА 100 INNOTECH ATIRA, H70, KB450, АНТРАЦИТ</t>
  </si>
  <si>
    <t>ПЕРЕДНЯЯ ПАНЕЛЬ ВНУТРЕННЕГО ЯЩИКА 100 INNOTECH ATIRA, H70, KB600, АНТРАЦИТ</t>
  </si>
  <si>
    <t>ПЕРЕДНЯЯ ПАНЕЛЬ ВНУТРЕННЕГО ЯЩИКА 100 INNOTECH ATIRA, H70, KB900, АНТРАЦИТ</t>
  </si>
  <si>
    <t>ПЕРЕДНЯЯ ПАНЕЛЬ ВНУТРЕННЕГО ЯЩИКА 100 INNOTECH ATIRA, L2000, АЛЮМИНИЙ, АНТРАЦИТ</t>
  </si>
  <si>
    <t>КОМПЛЕКТ СОЕДИНИТЕЛЕЙ ПЕРЕДНЕЙ ПАНЕЛИ ВНУТР. ЯЩИКА 100 INNOTECH ATIRA, H70, АНТРАЦИТ</t>
  </si>
  <si>
    <t>КОМПЛЕКТ СОЕДИНИТЕЛЕЙ ПЕРЕДНЕЙ ПАНЕЛИ ВНУТР. КОРОБА 100 INNOTECH ATIRA, H144, АНТРАЦИТ</t>
  </si>
  <si>
    <t>ФИКСАТОР ВНУТРЕННЕГО ЯЩИКА INNOTECH ATIRA,АНТРАЦИТ</t>
  </si>
  <si>
    <t>ПОПЕРЕЧНЫЙ РЕЛИНГ INNOTECH ATIRA, L2000, АНТРАЦИТ</t>
  </si>
  <si>
    <t>КОМПЛЕКТ ПРОДОЛЬНЫХ РЕЛИНГОВ ВНУТРЕННЕГО КОРОБА 100 INNOTECH ATIRA, NL420, АНТРАЦИТ</t>
  </si>
  <si>
    <t>КОМПЛЕКТ ПРОДОЛЬНЫХ РЕЛИНГОВ ВНУТРЕННЕГО КОРОБА 100 INNOTECH ATIRA, NL470, АНТРАЦИТ</t>
  </si>
  <si>
    <t>КОМПЛЕКТ ПРОДОЛЬНЫХ РЕЛИНГОВ ВНУТРЕННЕГО КОРОБА 100 INNOTECH ATIRA, NL520, АНТРАЦИТ</t>
  </si>
  <si>
    <t>КОМПЛЕКТ НАДСТАВОК НА БОК. ВНУТР. КОРОБА TOPSIDE INNOTECH ATIRA, H144, NL470, СТАЛЬ, АНТРАЦИТ</t>
  </si>
  <si>
    <t>КОМПЛЕКТ СОЕДИНИТЕЛЕЙ ПЕРЕДНЕЙ ПАНЕЛИ ВНУТР. ЯЩИКА 200 INNOTECH ATIRA, H70, АНТРАЦИТ</t>
  </si>
  <si>
    <t>КОМПЛЕКТ СОЕДИНИТЕЛЕЙ ПЕРЕДНЕЙ ПАНЕЛИ ВНУТР. КОРОБА 200 INNOTECH ATIRA, H144, АНТРАЦИТ</t>
  </si>
  <si>
    <t>ВНУТРЕННЯЯ ОРГАНИЗАЦИЯ ORGATRAY 590 ДЛЯ INNOTECH ATIRA, NL420, KB500, СЕРАЯ</t>
  </si>
  <si>
    <t>ВНУТРЕННЯЯ ОРГАНИЗАЦИЯ ORGATRAY 590 ДЛЯ INNOTECH ATIRA, NL420, KB600, СЕРАЯ</t>
  </si>
  <si>
    <t>ВНУТРЕННЯЯ ОРГАНИЗАЦИЯ ORGATRAY 590 ДЛЯ INNOTECH ATIRA, NL470, KB300, СЕРАЯ</t>
  </si>
  <si>
    <t>ВНУТРЕННЯЯ ОРГАНИЗАЦИЯ ORGATRAY 590 ДЛЯ INNOTECH ATIRA, NL470, KB400, СЕРАЯ</t>
  </si>
  <si>
    <t>ВНУТРЕННЯЯ ОРГАНИЗАЦИЯ ORGATRAY 590 ДЛЯ INNOTECH ATIRA, NL470, KB450, СЕРАЯ</t>
  </si>
  <si>
    <t>ВНУТРЕННЯЯ ОРГАНИЗАЦИЯ ORGATRAY 590 ДЛЯ INNOTECH ATIRA, NL470, KB500, СЕРАЯ</t>
  </si>
  <si>
    <t>ВНУТРЕННЯЯ ОРГАНИЗАЦИЯ ORGATRAY 590 ДЛЯ INNOTECH ATIRA, NL470, KB600, СЕРАЯ</t>
  </si>
  <si>
    <t>ВНУТРЕННЯЯ ОРГАНИЗАЦИЯ ORGATRAY 590 ДЛЯ INNOTECH ATIRA, NL470, KB800, СЕРАЯ</t>
  </si>
  <si>
    <t>ВНУТРЕННЯЯ ОРГАНИЗАЦИЯ ORGATRAY 590 ДЛЯ INNOTECH ATIRA, NL470, KB900, СЕРАЯ</t>
  </si>
  <si>
    <t>ВНУТРЕННЯЯ ОРГАНИЗАЦИЯ ORGATRAY 590 ДЛЯ INNOTECH ATIRA, NL470, KB1000, СЕРАЯ</t>
  </si>
  <si>
    <t>РАЗДЕЛИТЕЛЬ ORGATRAY 590 ДЛЯ INNOTECH ATIRA, L68, ПЛАСТИК, СЕРЫЙ</t>
  </si>
  <si>
    <t>РАЗДЕЛИТЕЛЬ ORGATRAY 590 ДЛЯ INNOTECH ATIRA, L128, ПЛАСТИК, СЕРЫЙ</t>
  </si>
  <si>
    <t>ВНУТРЕННЯЯ ОРГАНИЗАЦИЯ ORGATRAY 610 ДЛЯ INNOTECH ATIRA, NL470, KB450+, СЕРЫЙ</t>
  </si>
  <si>
    <t>ЛОТОК ДЛЯ ПРИНАДЛЕЖНОСТЕЙ ORGATRAY 240 ДЛЯ INNOTECH ATIRA, NL470, ДУБ</t>
  </si>
  <si>
    <t>ПОПЕРЕЧНЫЙ РЕЛИНГ ORGASTORE 410 ДЛЯ INNOTECH ATIRA, KB450, СЕРЫЙ</t>
  </si>
  <si>
    <t>ПОПЕРЕЧНЫЙ РЕЛИНГ ORGASTORE 410 ДЛЯ INNOTECH ATIRA, KB600, СЕРЫЙ</t>
  </si>
  <si>
    <t>ПОПЕРЕЧНЫЙ РЕЛИНГ ORGASTORE 410 ДЛЯ INNOTECH ATIRA, KB800, СЕРЫЙ</t>
  </si>
  <si>
    <t>ПОПЕРЕЧНЫЙ РЕЛИНГ ORGASTORE 410 ДЛЯ INNOTECH ATIRA, KB900, СЕРЫЙ</t>
  </si>
  <si>
    <t>РАЗДЕЛИТЕЛЬ ПОПЕРЕЧНОГО РЕЛИНГА ORGASTORE 410 ДЛЯ INNOTECH ATIRA, СЕРЫЙ</t>
  </si>
  <si>
    <t>ВНУТРЕННЯЯ ОРГАНИЗАЦИЯ ORGAFLAG ДЛЯ INNOTECH ATIRA, NL470, KB600, СЕРАЯ/АНТРАЦИТ</t>
  </si>
  <si>
    <t>ВНУТРЕННЯЯ ОРГАНИЗАЦИЯ ORGAFLAG ДЛЯ INNOTECH ATIRA, NL470, KB900, СЕРАЯ/АНТРАЦИТ</t>
  </si>
  <si>
    <t>ВНУТРЕННЯЯ ОРГАНИЗАЦИЯ ORGASTORE 820 ДЛЯ INNOTECH ATIRA, KB600, СЕРАЯ</t>
  </si>
  <si>
    <t>ВНУТРЕННЯЯ ОРГАНИЗАЦИЯ ORGASTORE 820 ДЛЯ INNOTECH ATIRA, KB800, СЕРАЯ</t>
  </si>
  <si>
    <t>ВНУТРЕННЯЯ ОРГАНИЗАЦИЯ ORGASTORE 820 ДЛЯ INNOTECH ATIRA, KB900, СЕРАЯ</t>
  </si>
  <si>
    <t>ПРОТИВОСКОЛЬЗЯЩИЙ КОВРИК ДЛЯ INNOTECH ATIRA, NL470, L5000, СЕРЫЙ</t>
  </si>
  <si>
    <t>ПРОТИВОСКОЛЬЗЯЩИЙ КОВРИК ДЛЯ INNOTECH ATIRA, NL520, L5000, СЕРЫЙ</t>
  </si>
  <si>
    <t>СТЫКОВОЧНЫЙ ПРОФИЛЬ INNOTECH ДЛЯ ORGATRAY, NL470, ПОД ХРОМ</t>
  </si>
  <si>
    <t>ВНУТРЕННЯЯ ОРГАНИЗАЦИЯ ORGATRAY 590 ДЛЯ INNOTECH ATIRA, NL420, KB500, БЕЛАЯ</t>
  </si>
  <si>
    <t>ВНУТРЕННЯЯ ОРГАНИЗАЦИЯ ORGATRAY 590 ДЛЯ INNOTECH ATIRA, NL420, KB600, БЕЛАЯ</t>
  </si>
  <si>
    <t>ВНУТРЕННЯЯ ОРГАНИЗАЦИЯ ORGATRAY 590 ДЛЯ INNOTECH ATIRA, NL470, KB300, БЕЛАЯ</t>
  </si>
  <si>
    <t>ВНУТРЕННЯЯ ОРГАНИЗАЦИЯ ORGATRAY 590 ДЛЯ INNOTECH ATIRA, NL470, KB400, БЕЛАЯ</t>
  </si>
  <si>
    <t>ВНУТРЕННЯЯ ОРГАНИЗАЦИЯ ORGATRAY 590 ДЛЯ INNOTECH ATIRA, NL470, KB450, БЕЛАЯ</t>
  </si>
  <si>
    <t>ВНУТРЕННЯЯ ОРГАНИЗАЦИЯ ORGATRAY 590 ДЛЯ INNOTECH ATIRA, NL470, KB500, БЕЛАЯ</t>
  </si>
  <si>
    <t>ВНУТРЕННЯЯ ОРГАНИЗАЦИЯ ORGATRAY 590 ДЛЯ INNOTECH ATIRA, NL470, KB600, БЕЛАЯ</t>
  </si>
  <si>
    <t>ВНУТРЕННЯЯ ОРГАНИЗАЦИЯ ORGATRAY 590 ДЛЯ INNOTECH ATIRA, NL470, KB800, БЕЛАЯ</t>
  </si>
  <si>
    <t>ВНУТРЕННЯЯ ОРГАНИЗАЦИЯ ORGATRAY 590 ДЛЯ INNOTECH ATIRA, NL470, KB900, БЕЛАЯ</t>
  </si>
  <si>
    <t>ВНУТРЕННЯЯ ОРГАНИЗАЦИЯ ORGATRAY 610 ДЛЯ INNOTECH ATIRA, NL470, KB450+, БЕЛАЯ</t>
  </si>
  <si>
    <t>ПОПЕРЕЧНЫЙ РЕЛИНГ ORGASTORE 410 ДЛЯ INNOTECH ATIRA, KB450, БЕЛЫЙ</t>
  </si>
  <si>
    <t>ПОПЕРЕЧНЫЙ РЕЛИНГ ORGASTORE 410 ДЛЯ INNOTECH ATIRA, KB600, БЕЛЫЙ</t>
  </si>
  <si>
    <t>ПОПЕРЕЧНЫЙ РЕЛИНГ ORGASTORE 410 ДЛЯ INNOTECH ATIRA, KB800, БЕЛЫЙ</t>
  </si>
  <si>
    <t>ПОПЕРЕЧНЫЙ РЕЛИНГ ORGASTORE 410 ДЛЯ INNOTECH ATIRA, KB900, БЕЛЫЙ</t>
  </si>
  <si>
    <t>РАЗДЕЛИТЕЛЬ ПОПЕРЕЧНОГО РЕЛИНГА ORGASTORE 410 ДЛЯ INNOTECH ATIRA, БЕЛЫЙ</t>
  </si>
  <si>
    <t>ВНУТРЕННЯЯ ОРГАНИЗАЦИЯ ORGAFLAG ДЛЯ INNOTECH ATIRA, NL470, KB600, БЕЛАЯ</t>
  </si>
  <si>
    <t>ВНУТРЕННЯЯ ОРГАНИЗАЦИЯ ORGAFLAG ДЛЯ INNOTECH ATIRA, NL470, KB900, БЕЛАЯ</t>
  </si>
  <si>
    <t>ВНУТРЕННЯЯ ОРГАНИЗАЦИЯ ORGASTORE 820 ДЛЯ INNOTECH ATIRA, KB600, БЕЛАЯ</t>
  </si>
  <si>
    <t>ВНУТРЕННЯЯ ОРГАНИЗАЦИЯ ORGASTORE 820 ДЛЯ INNOTECH ATIRA, KB800, БЕЛАЯ</t>
  </si>
  <si>
    <t>ВНУТРЕННЯЯ ОРГАНИЗАЦИЯ ORGASTORE 820 ДЛЯ INNOTECH ATIRA, KB900, БЕЛАЯ</t>
  </si>
  <si>
    <t>ПРОТИВОСКОЛЬЗЯЩИЙ КОВРИК ДЛЯ INNOTECH ATIRA, NL470, L5000, БЕЛЫЙ</t>
  </si>
  <si>
    <t>ПРОТИВОСКОЛЬЗЯЩИЙ КОВРИК ДЛЯ INNOTECH ATIRA, NL520, L5000, БЕЛЫЙ</t>
  </si>
  <si>
    <t>ВНУТРЕННЯЯ ОРГАНИЗАЦИЯ ORGATRAY 590 ДЛЯ INNOTECH ATIRA, NL420, KB500, АНТРАЦИТ</t>
  </si>
  <si>
    <t>ВНУТРЕННЯЯ ОРГАНИЗАЦИЯ ORGATRAY 590 ДЛЯ INNOTECH ATIRA, NL420, KB600, АНТРАЦИТ</t>
  </si>
  <si>
    <t>ВНУТРЕННЯЯ ОРГАНИЗАЦИЯ ORGATRAY 590 ДЛЯ INNOTECH ATIRA, NL470, KB300, АНТРАЦИТ</t>
  </si>
  <si>
    <t>ВНУТРЕННЯЯ ОРГАНИЗАЦИЯ ORGATRAY 590 ДЛЯ INNOTECH ATIRA, NL470, KB400, АНТРАЦИТ</t>
  </si>
  <si>
    <t>ВНУТРЕННЯЯ ОРГАНИЗАЦИЯ ORGATRAY 590 ДЛЯ INNOTECH ATIRA, NL470, KB450, АНТРАЦИТ</t>
  </si>
  <si>
    <t>ВНУТРЕННЯЯ ОРГАНИЗАЦИЯ ORGATRAY 590 ДЛЯ INNOTECH ATIRA, NL470, KB500, АНТРАЦИТ</t>
  </si>
  <si>
    <t>ВНУТРЕННЯЯ ОРГАНИЗАЦИЯ ORGATRAY 590 ДЛЯ INNOTECH ATIRA, NL470, KB600, АНТРАЦИТ</t>
  </si>
  <si>
    <t>ВНУТРЕННЯЯ ОРГАНИЗАЦИЯ ORGATRAY 590 ДЛЯ INNOTECH ATIRA, NL470, KB800, АНТРАЦИТ</t>
  </si>
  <si>
    <t>ВНУТРЕННЯЯ ОРГАНИЗАЦИЯ ORGATRAY 590 ДЛЯ INNOTECH ATIRA, NL470, KB900, АНТРАЦИТ</t>
  </si>
  <si>
    <t>ПОПЕРЕЧНЫЙ РЕЛИНГ ORGASTORE 410 ДЛЯ INNOTECH ATIRA, KB450, АНТРАЦИТ</t>
  </si>
  <si>
    <t>ПОПЕРЕЧНЫЙ РЕЛИНГ ORGASTORE 410 ДЛЯ INNOTECH ATIRA, KB600, АНТРАЦИТ</t>
  </si>
  <si>
    <t>ПОПЕРЕЧНЫЙ РЕЛИНГ ORGASTORE 410 ДЛЯ INNOTECH ATIRA, KB800, АНТРАЦИТ</t>
  </si>
  <si>
    <t>ПОПЕРЕЧНЫЙ РЕЛИНГ ORGASTORE 410 ДЛЯ INNOTECH ATIRA, KB900, АНТРАЦИТ</t>
  </si>
  <si>
    <t>РАЗДЕЛИТЕЛЬ ПОПЕРЕЧНОГО РЕЛИНГА ORGASTORE 410 ДЛЯ INNOTECH ATIRA, АНТРАЦИТ</t>
  </si>
  <si>
    <t>ВНУТРЕННЯЯ ОРГАНИЗАЦИЯ ORGASTORE 820 ДЛЯ INNOTECH ATIRA, KB600, АНТРАЦИТ</t>
  </si>
  <si>
    <t>ВНУТРЕННЯЯ ОРГАНИЗАЦИЯ ORGASTORE 820 ДЛЯ INNOTECH ATIRA, KB800, АНТРАЦИТ</t>
  </si>
  <si>
    <t>ВНУТРЕННЯЯ ОРГАНИЗАЦИЯ ORGASTORE 820 ДЛЯ INNOTECH ATIRA, KB900, АНТРАЦИТ</t>
  </si>
  <si>
    <t>ПРОТИВОСКОЛЬЗЯЩИЙ КОВРИК ДЛЯ INNOTECH ATIRA, NL420, L5000, АНТРАЦИТ</t>
  </si>
  <si>
    <t>ПРОТИВОСКОЛЬЗЯЩИЙ КОВРИК ДЛЯ INNOTECH ATIRA, NL470, L5000, АНТРАЦИТ</t>
  </si>
  <si>
    <t>НАПРАВЛЯЮЩАЯ QUADRO 20 SFD ДЛЯ INNOTECH ATIRA, 20 КГ, NL260, EB12.5, ЛЕВАЯ</t>
  </si>
  <si>
    <t>НАПРАВЛЯЮЩАЯ QUADRO 20 SFD ДЛЯ INNOTECH ATIRA, 20 КГ, NL260, EB12.5, ПРАВАЯ</t>
  </si>
  <si>
    <t>НАПРАВЛЯЮЩАЯ QUADRO 25 SFD ДЛЯ INNOTECH ATIRA, 25 КГ, NL350, EB12.5, ЛЕВАЯ</t>
  </si>
  <si>
    <t>НАПРАВЛЯЮЩАЯ QUADRO 25 SFD ДЛЯ INNOTECH ATIRA, 25 КГ, NL350, EB12.5, ПРАВАЯ</t>
  </si>
  <si>
    <t>НАПРАВЛЯЮЩАЯ QUADRO 25 SFD ДЛЯ INNOTECH ATIRA, 25 КГ, NL420, EB12.5, ЛЕВАЯ</t>
  </si>
  <si>
    <t>НАПРАВЛЯЮЩАЯ QUADRO 25 SFD ДЛЯ INNOTECH ATIRA, 25 КГ, NL420, EB12.5, ПРАВАЯ</t>
  </si>
  <si>
    <t>НАПРАВЛЯЮЩАЯ QUADRO 25 SFD ДЛЯ INNOTECH ATIRA, 25 КГ, NL470, EB12.5, ЛЕВАЯ</t>
  </si>
  <si>
    <t>НАПРАВЛЯЮЩАЯ QUADRO 25 SFD ДЛЯ INNOTECH ATIRA, 25 КГ, NL470, EB12.5, ПРАВАЯ</t>
  </si>
  <si>
    <t>НАПРАВЛЯЮЩАЯ QUADRO 25 SFD ДЛЯ INNOTECH ATIRA, 25 КГ, NL520, EB12.5, ЛЕВАЯ</t>
  </si>
  <si>
    <t>НАПРАВЛЯЮЩАЯ QUADRO 25 SFD ДЛЯ INNOTECH ATIRA, 25 КГ, NL520, EB12.5, ПРАВАЯ</t>
  </si>
  <si>
    <t>НАПРАВЛЯЮЩАЯ QUADRO 20 SFD ДЛЯ INNOTECH ATIRA, 20 КГ, NL260, EB10.5, ЛЕВАЯ</t>
  </si>
  <si>
    <t>НАПРАВЛЯЮЩАЯ QUADRO 20 SFD ДЛЯ INNOTECH ATIRA, 20 КГ, NL260, EB10.5, ПРАВАЯ</t>
  </si>
  <si>
    <t>НАПРАВЛЯЮЩАЯ QUADRO 25 SFD ДЛЯ INNOTECH ATIRA, 25 КГ, NL350, EB10.5, ЛЕВАЯ</t>
  </si>
  <si>
    <t>НАПРАВЛЯЮЩАЯ QUADRO 25 SFD ДЛЯ INNOTECH ATIRA, 25 КГ, NL350, EB10.5, ПРАВАЯ</t>
  </si>
  <si>
    <t>НАПРАВЛЯЮЩАЯ QUADRO 25 SFD ДЛЯ INNOTECH ATIRA, 25 КГ, NL420, EB10.5, ЛЕВАЯ</t>
  </si>
  <si>
    <t>НАПРАВЛЯЮЩАЯ QUADRO 25 SFD ДЛЯ INNOTECH ATIRA, 25 КГ, NL420, EB10.5, ПРАВАЯ</t>
  </si>
  <si>
    <t>НАПРАВЛЯЮЩАЯ QUADRO 25 SFD ДЛЯ INNOTECH ATIRA, 25 КГ, NL470, EB10.5, ЛЕВАЯ</t>
  </si>
  <si>
    <t>НАПРАВЛЯЮЩАЯ QUADRO 25 SFD ДЛЯ INNOTECH ATIRA, 25 КГ, NL470, EB10.5, ПРАВАЯ</t>
  </si>
  <si>
    <t>НАПРАВЛЯЮЩАЯ QUADRO V6 20 SFD ДЛЯ INNOTECH ATIRA, 20 КГ, NL260, EB12.5, ЛЕВАЯ</t>
  </si>
  <si>
    <t>НАПРАВЛЯЮЩАЯ QUADRO V6 20 SFD ДЛЯ INNOTECH ATIRA, 20 КГ, NL260, EB12.5, ПРАВАЯ</t>
  </si>
  <si>
    <t>НАПРАВЛЯЮЩАЯ QUADRO V6 25 SFD ДЛЯ INNOTECH ATIRA, 25 КГ, NL300, EB12.5, ЛЕВАЯ</t>
  </si>
  <si>
    <t>НАПРАВЛЯЮЩАЯ QUADRO V6 25 SFD ДЛЯ INNOTECH ATIRA, 25 КГ, NL300, EB12.5, ПРАВАЯ</t>
  </si>
  <si>
    <t>НАПРАВЛЯЮЩАЯ QUADRO V6 30 SFD ДЛЯ INNOTECH ATIRA, 30 КГ, NL350, EB12.5, ЛЕВАЯ</t>
  </si>
  <si>
    <t>НАПРАВЛЯЮЩАЯ QUADRO V6 30 SFD ДЛЯ INNOTECH ATIRA, 30 КГ, NL350, EB12.5, ПРАВАЯ</t>
  </si>
  <si>
    <t>НАПРАВЛЯЮЩАЯ QUADRO V6 30 SFD ДЛЯ INNOTECH ATIRA, 30 КГ, NL420, EB12.5, ЛЕВАЯ</t>
  </si>
  <si>
    <t>НАПРАВЛЯЮЩАЯ QUADRO V6 30 SFD ДЛЯ INNOTECH ATIRA, 30 КГ, NL420, EB12.5, ПРАВАЯ</t>
  </si>
  <si>
    <t>НАПРАВЛЯЮЩАЯ QUADRO V6 30 SFD ДЛЯ INNOTECH ATIRA, 30 КГ, NL470, EB12.5, ЛЕВАЯ</t>
  </si>
  <si>
    <t>НАПРАВЛЯЮЩАЯ QUADRO V6 30 SFD ДЛЯ INNOTECH ATIRA, 30 КГ, NL470, EB12.5, ПРАВАЯ</t>
  </si>
  <si>
    <t>НАПРАВЛЯЮЩАЯ QUADRO V6 30 SFD ДЛЯ INNOTECH ATIRA, 30 КГ, NL520, EB12.5, ЛЕВАЯ</t>
  </si>
  <si>
    <t>НАПРАВЛЯЮЩАЯ QUADRO V6 30 SFD ДЛЯ INNOTECH ATIRA, 30 КГ, NL520, EB12.5, ПРАВАЯ</t>
  </si>
  <si>
    <t>НАПРАВЛЯЮЩАЯ QUADRO V6 20 SFD ДЛЯ INNOTECH ATIRA, 20 КГ, NL260, EB10.5, ЛЕВАЯ</t>
  </si>
  <si>
    <t>НАПРАВЛЯЮЩАЯ QUADRO V6 20 SFD ДЛЯ INNOTECH ATIRA, 20 КГ, NL260, EB10.5, ПРАВАЯ</t>
  </si>
  <si>
    <t>НАПРАВЛЯЮЩАЯ QUADRO V6 25 SFD ДЛЯ INNOTECH ATIRA, 25 КГ, NL300, EB10.5, ЛЕВАЯ</t>
  </si>
  <si>
    <t>НАПРАВЛЯЮЩАЯ QUADRO V6 25 SFD ДЛЯ INNOTECH ATIRA, 25 КГ, NL300, EB10.5, ПРАВАЯ</t>
  </si>
  <si>
    <t>НАПРАВЛЯЮЩАЯ QUADRO V6 30 SFD ДЛЯ INNOTECH ATIRA, 30 КГ, NL350, EB10.5, ЛЕВАЯ</t>
  </si>
  <si>
    <t>НАПРАВЛЯЮЩАЯ QUADRO V6 30 SFD ДЛЯ INNOTECH ATIRA, 30 КГ, NL350, EB10.5, ПРАВАЯ</t>
  </si>
  <si>
    <t>НАПРАВЛЯЮЩАЯ QUADRO V6 30 SFD ДЛЯ INNOTECH ATIRA, 30 КГ, NL420, EB10.5, ЛЕВАЯ</t>
  </si>
  <si>
    <t>НАПРАВЛЯЮЩАЯ QUADRO V6 30 SFD ДЛЯ INNOTECH ATIRA, 30 КГ, NL420, EB10.5, ПРАВАЯ</t>
  </si>
  <si>
    <t>НАПРАВЛЯЮЩАЯ QUADRO V6 30 SFD ДЛЯ INNOTECH ATIRA, 30 КГ, NL470, EB10.5, ЛЕВАЯ</t>
  </si>
  <si>
    <t>НАПРАВЛЯЮЩАЯ QUADRO V6 30 SFD ДЛЯ INNOTECH ATIRA, 30 КГ, NL470, EB10.5, ПРАВАЯ</t>
  </si>
  <si>
    <t>НАПРАВЛЯЮЩАЯ QUADRO V6 30 SFD ДЛЯ INNOTECH ATIRA, 30 КГ, NL520, EB10.5, ЛЕВАЯ</t>
  </si>
  <si>
    <t>НАПРАВЛЯЮЩАЯ QUADRO V6 30 SFD ДЛЯ INNOTECH ATIRA, 30 КГ, NL520, EB10.5, ПРАВАЯ</t>
  </si>
  <si>
    <t>НАПРАВЛЯЮЩАЯ QUADRO V6 22 SFP ДЛЯ INNOTECH ATIRA, 22 КГ, NL260, EB12.5, ЛЕВАЯ</t>
  </si>
  <si>
    <t>НАПРАВЛЯЮЩАЯ QUADRO V6 22 SFP ДЛЯ INNOTECH ATIRA, 22 КГ, NL260, EB12.5, ПРАВАЯ</t>
  </si>
  <si>
    <t>НАПРАВЛЯЮЩАЯ QUADRO V6 25 SFP ДЛЯ INNOTECH ATIRA, 25 КГ, NL300, EB12.5, ЛЕВАЯ</t>
  </si>
  <si>
    <t>НАПРАВЛЯЮЩАЯ QUADRO V6 25 SFP ДЛЯ INNOTECH ATIRA, 25 КГ, NL300, EB12.5, ПРАВАЯ</t>
  </si>
  <si>
    <t>НАПРАВЛЯЮЩАЯ QUADRO V6 25 SFP ДЛЯ INNOTECH ATIRA, 30 КГ, NL350, EB12.5, ЛЕВАЯ</t>
  </si>
  <si>
    <t>НАПРАВЛЯЮЩАЯ QUADRO V6 25 SFP ДЛЯ INNOTECH ATIRA, 30 КГ, NL350, EB12.5, ПРАВАЯ</t>
  </si>
  <si>
    <t>НАПРАВЛЯЮЩАЯ QUADRO V6 30 SFP ДЛЯ INNOTECH ATIRA, 30 КГ, NL420, EB12.5, ЛЕВАЯ</t>
  </si>
  <si>
    <t>НАПРАВЛЯЮЩАЯ QUADRO V6 30 SFP ДЛЯ INNOTECH ATIRA, 30 КГ, NL420, EB12.5, ПРАВАЯ</t>
  </si>
  <si>
    <t>НАПРАВЛЯЮЩАЯ QUADRO V6 30 SFP ДЛЯ INNOTECH ATIRA, 30 КГ, NL470, EB12.5, ЛЕВАЯ</t>
  </si>
  <si>
    <t>НАПРАВЛЯЮЩАЯ QUADRO V6 30 SFP ДЛЯ INNOTECH ATIRA, 30 КГ, NL470, EB12.5, ПРАВАЯ</t>
  </si>
  <si>
    <t>НАПРАВЛЯЮЩАЯ QUADRO V6 30 SFP ДЛЯ INNOTECH ATIRA, 30 КГ, NL520, EB12.5, ЛЕВАЯ</t>
  </si>
  <si>
    <t>НАПРАВЛЯЮЩАЯ QUADRO V6 30 SFP ДЛЯ INNOTECH ATIRA, 30 КГ, NL520, EB12.5, ПРАВАЯ</t>
  </si>
  <si>
    <t>НАПРАВЛЯЮЩАЯ QUADRO V6 30 SFP ДЛЯ INNOTECH ATIRA, 30 КГ, NL470, EB10.5, ЛЕВАЯ</t>
  </si>
  <si>
    <t>НАПРАВЛЯЮЩАЯ QUADRO V6 30 SFP ДЛЯ INNOTECH ATIRA, 30 КГ, NL470, EB10.5, ПРАВАЯ</t>
  </si>
  <si>
    <t>НАПРАВЛЯЮЩАЯ QUADRO V6 10 SFDP ДЛЯ INNOTECH ATIRA,10 КГ, NL260,EB12,5,ЛЕВАЯ</t>
  </si>
  <si>
    <t>НАПРАВЛЯЮЩАЯ QUADRO V6 10 SFDP ДЛЯ INNOTECH ATIRA,10 КГ, NL260,EB12,5,ПРАВАЯ</t>
  </si>
  <si>
    <t>НАПРАВЛЯЮЩАЯ QUADRO V6 10 SFDP ДЛЯ INNOTECH ATIRA,10 КГ, NL300,EB12,5,ЛЕВАЯ</t>
  </si>
  <si>
    <t>НАПРАВЛЯЮЩАЯ QUADRO V6 10 SFDP ДЛЯ INNOTECH ATIRA,10 КГ, NL300,EB12,5,ПРАВАЯ</t>
  </si>
  <si>
    <t>НАПРАВЛЯЮЩАЯ QUADRO V6 10 SFDP ДЛЯ INNOTECH ATIRA,10 КГ, NL350,EB12,5,ЛЕВАЯ</t>
  </si>
  <si>
    <t>НАПРАВЛЯЮЩАЯ QUADRO V6 10 SFDP ДЛЯ INNOTECH ATIRA,10 КГ, NL350,EB12,5,ПРАВАЯ</t>
  </si>
  <si>
    <t>НАПРАВЛЯЮЩАЯ QUADRO V6 20 SFDP ДЛЯ INNOTECH ATIRA,20 КГ, NL260,EB12,5,ЛЕВАЯ</t>
  </si>
  <si>
    <t>НАПРАВЛЯЮЩАЯ QUADRO V6 20 SFDP ДЛЯ INNOTECH ATIRA,20 КГ, NL260,EB12,5,ПРАВАЯ</t>
  </si>
  <si>
    <t>НАПРАВЛЯЮЩАЯ QUADRO V6 25 SFDP ДЛЯ INNOTECH ATIRA,25 КГ, NL300,EB12,5,ЛЕВАЯ</t>
  </si>
  <si>
    <t>НАПРАВЛЯЮЩАЯ QUADRO V6 25 SFDP ДЛЯ INNOTECH ATIRA,25 КГ, NL300,EB12,5,ПРАВАЯ</t>
  </si>
  <si>
    <t>НАПРАВЛЯЮЩАЯ QUADRO V6 30 SFDP ДЛЯ INNOTECH ATIRA,30 КГ, NL350,EB12,5,ЛЕВАЯ</t>
  </si>
  <si>
    <t>НАПРАВЛЯЮЩАЯ QUADRO V6 30 SFDP ДЛЯ INNOTECH ATIRA,30 КГ, NL350,EB12,5,ПРАВАЯ</t>
  </si>
  <si>
    <t>НАПРАВЛЯЮЩАЯ QUADRO V6 30 SFDP ДЛЯ INNOTECH ATIRA,30 КГ, NL420,EB12,5,ЛЕВАЯ</t>
  </si>
  <si>
    <t>НАПРАВЛЯЮЩАЯ QUADRO V6 30 SFDP ДЛЯ INNOTECH ATIRA,30 КГ, NL420,EB12,5,ПРАВАЯ</t>
  </si>
  <si>
    <t>НАПРАВЛЯЮЩАЯ QUADRO V6 30 SFDP ДЛЯ INNOTECH ATIRA,30 КГ, NL470,EB12,5,ЛЕВАЯ</t>
  </si>
  <si>
    <t>НАПРАВЛЯЮЩАЯ QUADRO V6 30 SFDP ДЛЯ INNOTECH ATIRA,30 КГ, NL470,EB12,5,ПРАВАЯ</t>
  </si>
  <si>
    <t>НАПРАВЛЯЮЩАЯ QUADRO V6 30 SFDP ДЛЯ INNOTECH ATIRA,30 КГ, NL520,EB12,5,ЛЕВАЯ</t>
  </si>
  <si>
    <t>НАПРАВЛЯЮЩАЯ QUADRO V6 30 SFDP ДЛЯ INNOTECH ATIRA,30 КГ, NL520,EB12,5,ПРАВАЯ</t>
  </si>
  <si>
    <t>КОМПЛЕКТ НАПРАВЛЯЮЩИХ QUADRO V6 10 SFDP ДЛЯ INNOTECH ATIRA, 10 КГ,NL260,EB10,5</t>
  </si>
  <si>
    <t>КОМПЛЕКТ НАПРАВЛЯЮЩИХ QUADRO V6 10 SFDP ДЛЯ INNOTECH ATIRA, 10 КГ,NL300,EB10,5</t>
  </si>
  <si>
    <t>КОМПЛЕКТ НАПРАВЛЯЮЩИХ QUADRO V6 10 SFDP ДЛЯ INNOTECH ATIRA, 10 КГ,NL350,EB10,5</t>
  </si>
  <si>
    <t>КОМПЛЕКТ НАПРАВЛЯЮЩИХ QUADRO V6 20 SFDP ДЛЯ INNOTECH ATIRA, 20 КГ,NL260,EB10,5</t>
  </si>
  <si>
    <t>КОМПЛЕКТ НАПРАВЛЯЮЩИХ QUADRO V6 25 SFDP ДЛЯ INNOTECH ATIRA, 25 КГ,NL300,EB10,5</t>
  </si>
  <si>
    <t>КОМПЛЕКТ НАПРАВЛЯЮЩИХ QUADRO V6 30 SFDP ДЛЯ INNOTECH ATIRA, 30 КГ,NL350,EB10,5</t>
  </si>
  <si>
    <t>КОМПЛЕКТ НАПРАВЛЯЮЩИХ QUADRO V6 30 SFDP ДЛЯ INNOTECH ATIRA, 30 КГ,NL420,EB10,5</t>
  </si>
  <si>
    <t>КОМПЛЕКТ НАПРАВЛЯЮЩИХ QUADRO V6 30 SFDP ДЛЯ INNOTECH ATIRA, 30 КГ,NL470,EB10,5</t>
  </si>
  <si>
    <t>КОМПЛЕКТ НАПРАВЛЯЮЩИХ QUADRO V6 30 SFDP ДЛЯ INNOTECH ATIRA, 30 КГ,NL520,EB10,5</t>
  </si>
  <si>
    <t>КОМПЛЕКТ НАПРАВЛЯЮЩИХ QUADRO V6 50 SFDP ДЛЯ INNOTECH ATIRA, 50 КГ,NL470,EB12,5</t>
  </si>
  <si>
    <t>КОМПЛЕКТ НАПРАВЛЯЮЩИХ QUADRO V6+ 50 SFD ДЛЯ INNOTECH ATIRA, NL470, EB12.5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</si>
  <si>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</si>
  <si>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</si>
  <si>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</si>
  <si>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</si>
  <si>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КРЕПЕЖНЫЙ ВИНТ, 6,3Х10,5 ММ</t>
  </si>
  <si>
    <t>ШУРУП УНИВЕРСАЛЬНЫЙ 4Х16-Z, ПОКРЫТИЕ БЕЛЫЙ ЦИНК, ПОТАЙНАЯ ГОЛОВКА, КРЕСТ, ШЛИЦ ТИПА Z</t>
  </si>
  <si>
    <t>ШТАНГА ДЛЯ СИНХРОНИЗАЦИИ МЕХАНИЗМА PUSH TO OPEN QUADRO,L2000,АЛЮМИНИЙ</t>
  </si>
  <si>
    <t>АДАПТЕР PUSH TO OPEN SYNCHRO ДЛЯ QUADRO V6 EB12,5/10,5, ТИП В</t>
  </si>
  <si>
    <t>АДАПТЕР PUSH TO OPEN SYNCHRO ДЛЯ QUADRO V6 EB20, V6+ EB12,5/10,5/20, ТИП A</t>
  </si>
  <si>
    <t>АДАПТЕР PUSH TO OPEN SYNCHRO 2-СТОРОННИЙ ДЛЯ QUADRO V6 EB20,V6+ EB12,5/10,5/20, ТИП A</t>
  </si>
  <si>
    <t>АДАПТЕР PUSH TO OPEN SYNCHRO 2-СТОРОННИЙ ДЛЯ QUADRO V6 EB12,5/10,5</t>
  </si>
  <si>
    <t>СОЕДИНИТЕЛЬ ШТАНГИ PUSH TO OPEN SYNCHRO</t>
  </si>
  <si>
    <t>КОНТЕЙНЕР ARCITECH/INNOTECH PULL, 8 ЛИТРОВ, ПЛАСТИК, СЕРЫЙ</t>
  </si>
  <si>
    <t>КОНТЕЙНЕР ARCITECH/INNOTECH PULL, 11 ЛИТРОВ, ПЛАСТИК, СЕРЫЙ</t>
  </si>
  <si>
    <t>КОНТЕЙНЕР ARCITECH/INNOTECH PULL, 17 ЛИТРОВ, ПЛАСТИК, СЕРЫЙ</t>
  </si>
  <si>
    <t>КРЫШКА КОНТЕЙНЕРА ARCITECH/INNOTECH PULL, 7/8 ЛИТРОВ, ПЛАСТИК, ЗЕЛЕНАЯ</t>
  </si>
  <si>
    <t>КРЫШКА КОНТЕЙНЕРА ARCITECH/INNOTECH PULL, 11 ЛИТРОВ, ПЛАСТИК, СЕРАЯ</t>
  </si>
  <si>
    <t>КРЫШКА КОНТЕЙНЕРА ARCITECH/INNOTECH PULL, 15/17/29 ЛИТРОВ, ПЛАСТИК, СЕРАЯ</t>
  </si>
  <si>
    <t>НОЖНАЯ ПЕДАЛЬ ARCITECH/INNOTECH PULL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</si>
  <si>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</si>
  <si>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</si>
  <si>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</si>
  <si>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</si>
  <si>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</si>
  <si>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CARGO IQ PLUS 150, СЕРЕБРИСТАЯ</t>
  </si>
  <si>
    <t>ВСТАВКА ДЛЯ CARGO IQ PLUS 150</t>
  </si>
  <si>
    <t>ВЫДВИЖНАЯ КОРЗИНА С ПОЛОТЕНЦЕДЕРЖАТЕЛЕМ CARGO IQ PLUS 150, СЕРЕБРИСТАЯ</t>
  </si>
  <si>
    <t>ВЫДВИЖНАЯ КОРЗИНА CARGO IQ PLUS 200, СЕРЕБРИСТАЯ</t>
  </si>
  <si>
    <t>ВЫДВИЖНАЯ КОРЗИНА CARGO IQ PLUS 300, СЕРЕБРИСТАЯ</t>
  </si>
  <si>
    <t>ВСТАВКА ДЛЯ CARGO IQ PLUS 200</t>
  </si>
  <si>
    <t>ВСТАВКА ДЛЯ CARGO IQ PLUS 300</t>
  </si>
  <si>
    <t>ВСТАВКА ДЛЯ CARGO IQ PLUS</t>
  </si>
  <si>
    <t>ВЫДВИЖНАЯ КОРЗИНА CARGO IQ PLUS, СЕРЕБРИСТАЯ</t>
  </si>
  <si>
    <t>ВЫДВИЖНАЯ КОРЗИНА CARGO IQ PLUS, ХРОМИРОВАННАЯ</t>
  </si>
  <si>
    <t>КОМПЛЕКТ EASYS ДЛЯ 1 ЯЩИКА</t>
  </si>
  <si>
    <t>КОМПЛЕКТ МОНТАЖНЫХ ПРОФИЛЕЙ EASYS, ДЛИНА 750 М</t>
  </si>
  <si>
    <t>КОМПЛЕКТ ДЕРЖАТЕЛЕЙ ПРОФИЛЯ EASYS</t>
  </si>
  <si>
    <t>БЛОК ЭЛЕКТРОПРИВОДА EASYS</t>
  </si>
  <si>
    <t>РАСПРЕДЕЛИТЕЛЬНЫЙ БЛОК ДЛЯ EASYS</t>
  </si>
  <si>
    <t>СЕТЕВОЙ КАБЕЛЬ EASYS, ДЛИНА 1800 ММ</t>
  </si>
  <si>
    <t>БЛОК ПИТАНИЯ EASYS</t>
  </si>
  <si>
    <t>ДЕРЖАТЕЛЬ БЛОКА ПИТАНИЯ ДЛЯ EASYS</t>
  </si>
  <si>
    <t>УГОЛ ДЛЯ ЗАДНЕЙ СТЕНКИ INNOTECH ДЛЯ СИСТЕМЫ EASYS, 12 ММ</t>
  </si>
  <si>
    <t>АМОРТИЗАТОР НА ПЕРЕДНЮЮ ПАНЕЛЬ ЯЩИКА ДЛЯ EASYS</t>
  </si>
  <si>
    <t>ЛОТОК ДЛЯ КАНЦЕЛЯРСКИХ ТОВАРОВ SMARTRAY, H40, ПЛАСТИК, ПОД АЛЮМИНИЙ</t>
  </si>
  <si>
    <t>ЛОТОК ДЛЯ КАНЦЕЛЯРСКИХ ТОВАРОВ SMARTRAY, H40, ПЛАСТИК, БЕЛЫЙ</t>
  </si>
  <si>
    <t>ЛОТОК ДЛЯ КАНЦЕЛЯРСКИХ ТОВАРОВ SMARTRAY, H40, ПЛАСТИК, ЧЕРНЫЙ</t>
  </si>
  <si>
    <t>ЛОТОК ДЛЯ КАНЦЕЛЯРСКИХ ТОВАРОВ SMARTRAY, H60, ПЛАСТИК, ПОД АЛЮМИНИЙ</t>
  </si>
  <si>
    <t>ЛОТОК ДЛЯ КАНЦЕЛЯРСКИХ ТОВАРОВ SMARTRAY, H60, ПЛАСТИК, БЕЛЫЙ</t>
  </si>
  <si>
    <t>ЛОТОК ДЛЯ КАНЦЕЛЯРСКИХ ТОВАРОВ SMARTRAY, H60, ПЛАСТИК, ЧЕРНЫЙ</t>
  </si>
  <si>
    <t>КОМПЛЕКТ НАПРАВЛЯЮЩИХ QUADRO 12 SILENT SYSTEM ДЛЯ ЛОТКА SMARTTRAY, 6КГ, МОНТАЖ ПОД ПАНЕЛЬ</t>
  </si>
  <si>
    <t>КОМПЛЕКТ НАПРАВЛЯЮЩИХ QUADRO 12 PUSH TO OPEN ДЛЯ ЛОТКА SMARTTRAY, 6КГ, МОНТАЖ ПОД ПАНЕЛЬ</t>
  </si>
  <si>
    <t>КОМПЛЕКТ ЯЩИКА MULTITECH, H54, NL450, БЕЛЫЙ</t>
  </si>
  <si>
    <t>КОМПЛЕКТ ЯЩИКА MULTITECH, H54, NL450, СЕРЫЙ</t>
  </si>
  <si>
    <t>КОМПЛЕКТ ЯЩИКА MULTITECH, H54, NL500, БЕЛЫЙ</t>
  </si>
  <si>
    <t>КОМПЛЕКТ ЯЩИКА MULTITECH, H54, NL500, СЕРЫЙ</t>
  </si>
  <si>
    <t>СОЕДИНИТЕЛЬ ПЕРЕДНЕЙ ПАНЕЛИ MULTITECH, H54, ЛЕВЫЙ</t>
  </si>
  <si>
    <t>СОЕДИНИТЕЛЬ ПЕРЕДНЕЙ ПАНЕЛИ MULTITECH, H54, ПРАВЫЙ</t>
  </si>
  <si>
    <t>КОМПЛЕКТ ЯЩИКА MULTITECH, H86, NL350, БЕЛЫЙ</t>
  </si>
  <si>
    <t>КОМПЛЕКТ ЯЩИКА MULTITECH, H86, NL400, БЕЛЫЙ</t>
  </si>
  <si>
    <t>КОМПЛЕКТ ЯЩИКА MULTITECH, H86, NL400, СЕРЫЙ</t>
  </si>
  <si>
    <t>КОМПЛЕКТ ЯЩИКА MULTITECH, H86, NL450, БЕЛЫЙ</t>
  </si>
  <si>
    <t>КОМПЛЕКТ ЯЩИКА MULTITECH, H86, NL450, СЕРЫЙ</t>
  </si>
  <si>
    <t>КОМПЛЕКТ ЯЩИКА MULTITECH, H86, NL500, БЕЛЫЙ</t>
  </si>
  <si>
    <t>КОМПЛЕКТ ЯЩИКА MULTITECH, H86, NL500, СЕРЫЙ</t>
  </si>
  <si>
    <t>СОЕДИНИТЕЛЬ ПЕРЕДНЕЙ ПАНЕЛИ MULTITECH</t>
  </si>
  <si>
    <t>ЗАГЛУШКА НА БОКОВИНУ MULTITECH, С ЛОГОТИПОМ HETTICH, БЕЛАЯ</t>
  </si>
  <si>
    <t>ЗАГЛУШКА НА БОКОВИНУ MULTITECH, С ЛОГОТИПОМ HETTICH, СЕРАЯ</t>
  </si>
  <si>
    <t>КОМПЛЕКТ ЯЩИКА MULTITECH, H150, NL350, БЕЛЫЙ</t>
  </si>
  <si>
    <t>КОМПЛЕКТ ЯЩИКА MULTITECH, H150, NL400, БЕЛЫЙ</t>
  </si>
  <si>
    <t>КОМПЛЕКТ ЯЩИКА MULTITECH, H150, NL450, БЕЛЫЙ</t>
  </si>
  <si>
    <t>КОМПЛЕКТ ЯЩИКА MULTITECH, H150, NL450, СЕРЫЙ</t>
  </si>
  <si>
    <t>КОМПЛЕКТ ЯЩИКА MULTITECH, H150, NL500, БЕЛЫЙ</t>
  </si>
  <si>
    <t>КОМПЛЕКТ ЯЩИКА MULTITECH, H150, NL500, СЕРЫЙ</t>
  </si>
  <si>
    <t>КОМПЛЕКТ ПРОДОЛЬНЫХ РЕЛИНГОВ КОРОБА MULTITECH, NL350, БЕЛЫЙ</t>
  </si>
  <si>
    <t>КОМПЛЕКТ ПРОДОЛЬНЫХ РЕЛИНГОВ КОРОБА MULTITECH, NL350, СЕРЫЕ</t>
  </si>
  <si>
    <t>КОМПЛЕКТ ПРОДОЛЬНЫХ РЕЛИНГОВ КОРОБА MULTITECH, NL400, БЕЛЫЙ</t>
  </si>
  <si>
    <t>КОМПЛЕКТ ПРОДОЛЬНЫХ РЕЛИНГОВ КОРОБА MULTITECH, NL400, СЕРЫЕ</t>
  </si>
  <si>
    <t>КОМПЛЕКТ ПРОДОЛЬНЫХ РЕЛИНГОВ КОРОБА MULTITECH, NL450, БЕЛЫЙ</t>
  </si>
  <si>
    <t>КОМПЛЕКТ ПРОДОЛЬНЫХ РЕЛИНГОВ КОРОБА MULTITECH, NL450, СЕРЫЕ</t>
  </si>
  <si>
    <t>КОМПЛЕКТ ПРОДОЛЬНЫХ РЕЛИНГОВ КОРОБА MULTITECH, NL500, БЕЛЫЙ</t>
  </si>
  <si>
    <t>КОМПЛЕКТ ПРОДОЛЬНЫХ РЕЛИНГОВ КОРОБА MULTITECH, NL500, СЕРЫЕ</t>
  </si>
  <si>
    <t>ДЕМПФЕР SILENT SYSTEM MULTITECH</t>
  </si>
  <si>
    <t>АКТИВАТОР ДЕМПФЕРА SILENT SYSTEM MULTITECH</t>
  </si>
  <si>
    <t>ВНУТРЕННЯЯ ОРГАНИЗАЦИЯ ORGATRAY 650 ДЛЯ MULTITECH, KB600, БЕЛАЯ</t>
  </si>
  <si>
    <t>ВНУТРЕННЯЯ ОРГАНИЗАЦИЯ ORGATRAY 650 ДЛЯ MULTITECH, KB500, БЕЛАЯ</t>
  </si>
  <si>
    <t>ВНУТРЕННЯЯ ОРГАНИЗАЦИЯ ORGATRAY 650 ДЛЯ MULTITECH, KB450, БЕЛАЯ</t>
  </si>
  <si>
    <t>ВНУТРЕННЯЯ ОРГАНИЗАЦИЯ ORGATRAY 650 ДЛЯ MULTITECH, KB400, БЕЛАЯ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</si>
  <si>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</si>
  <si>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</si>
  <si>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НАПРАВЛЯЮЩАЯ QUADRO 20 HG, 20 КГ, NL250, ЧАСТИЧНОГО ВЫДВИЖЕНИЯ, EB20, ЛЕВАЯ</t>
  </si>
  <si>
    <t>НАПРАВЛЯЮЩАЯ QUADRO 20 HG, 20 КГ, NL250, ЧАСТИЧНОГО ВЫДВИЖЕНИЯ, EB20, ПРАВАЯ</t>
  </si>
  <si>
    <t>НАПРАВЛЯЮЩАЯ QUADRO 20 HG, 20 КГ, NL300, ЧАСТИЧНОГО ВЫДВИЖЕНИЯ, EB20, ЛЕВАЯ</t>
  </si>
  <si>
    <t>НАПРАВЛЯЮЩАЯ QUADRO 20 HG, 20 КГ, NL300, ЧАСТИЧНОГО ВЫДВИЖЕНИЯ, EB20, ПРАВАЯ</t>
  </si>
  <si>
    <t>НАПРАВЛЯЮЩАЯ QUADRO 22 HG, 22 КГ, NL350, ЧАСТИЧНОГО ВЫДВИЖЕНИЯ, EB20, ЛЕВАЯ</t>
  </si>
  <si>
    <t>НАПРАВЛЯЮЩАЯ QUADRO 22 HG, 22 КГ, NL350, ЧАСТИЧНОГО ВЫДВИЖЕНИЯ, EB20, ПРАВАЯ</t>
  </si>
  <si>
    <t>НАПРАВЛЯЮЩАЯ QUADRO 25 HG, 25 КГ, NL400, ЧАСТИЧНОГО ВЫДВИЖЕНИЯ, EB20, ЛЕВАЯ</t>
  </si>
  <si>
    <t>НАПРАВЛЯЮЩАЯ QUADRO 25 HG, 25 КГ, NL400, ЧАСТИЧНОГО ВЫДВИЖЕНИЯ, EB20, ПРАВАЯ</t>
  </si>
  <si>
    <t>НАПРАВЛЯЮЩАЯ QUADRO 25 HG, 25 КГ, NL450, ЧАСТИЧНОГО ВЫДВИЖЕНИЯ, EB20, ЛЕВАЯ</t>
  </si>
  <si>
    <t>НАПРАВЛЯЮЩАЯ QUADRO 25 HG, 25 КГ, NL450, ЧАСТИЧНОГО ВЫДВИЖЕНИЯ, EB20, ПРАВАЯ</t>
  </si>
  <si>
    <t>НАПРАВЛЯЮЩАЯ QUADRO 25 HG, 25 КГ, NL500, ЧАСТИЧНОГО ВЫДВИЖЕНИЯ, EB20, ЛЕВАЯ</t>
  </si>
  <si>
    <t>НАПРАВЛЯЮЩАЯ QUADRO 25 HG, 25 КГ, NL500, ЧАСТИЧНОГО ВЫДВИЖЕНИЯ, EB20, ПРАВАЯ</t>
  </si>
  <si>
    <t>НАПРАВЛЯЮЩАЯ QUADRO 25 HG, 25 КГ, NL550, ЧАСТИЧНОГО ВЫДВИЖЕНИЯ, EB20, ЛЕВАЯ</t>
  </si>
  <si>
    <t>НАПРАВЛЯЮЩАЯ QUADRO 25 HG, 25 КГ, NL550, ЧАСТИЧНОГО ВЫДВИЖЕНИЯ, EB20, ПРАВАЯ</t>
  </si>
  <si>
    <t>НАПРАВЛЯЮЩАЯ QUADRO 20 HD, 20 КГ, NL250, ЧАСТИЧНОГО ВЫДВИЖЕНИЯ, EB20, ЛЕВАЯ</t>
  </si>
  <si>
    <t>НАПРАВЛЯЮЩАЯ QUADRO 20 HD, 20 КГ, NL250, ЧАСТИЧНОГО ВЫДВИЖЕНИЯ, EB20, ПРАВАЯ</t>
  </si>
  <si>
    <t>НАПРАВЛЯЮЩАЯ QUADRO 20 HD, 20 КГ, NL300, ЧАСТИЧНОГО ВЫДВИЖЕНИЯ, EB20, ЛЕВАЯ</t>
  </si>
  <si>
    <t>НАПРАВЛЯЮЩАЯ QUADRO 20 HD, 20 КГ, NL300, ЧАСТИЧНОГО ВЫДВИЖЕНИЯ, EB20, ПРАВАЯ</t>
  </si>
  <si>
    <t>НАПРАВЛЯЮЩАЯ QUADRO 22 HD, 22 КГ, NL350, ЧАСТИЧНОГО ВЫДВИЖЕНИЯ, EB20, ЛЕВАЯ</t>
  </si>
  <si>
    <t>НАПРАВЛЯЮЩАЯ QUADRO 22 HD, 22 КГ, NL350, ЧАСТИЧНОГО ВЫДВИЖЕНИЯ, EB20, ПРАВАЯ</t>
  </si>
  <si>
    <t>НАПРАВЛЯЮЩАЯ QUADRO 25 HD, 25 КГ, NL400, ЧАСТИЧНОГО ВЫДВИЖЕНИЯ, EB20, ЛЕВАЯ</t>
  </si>
  <si>
    <t>НАПРАВЛЯЮЩАЯ QUADRO 25 HD, 25 КГ, NL400, ЧАСТИЧНОГО ВЫДВИЖЕНИЯ, EB20, ПРАВАЯ</t>
  </si>
  <si>
    <t>НАПРАВЛЯЮЩАЯ QUADRO 25 HD, 25 КГ, NL450, ЧАСТИЧНОГО ВЫДВИЖЕНИЯ, EB20, ЛЕВАЯ</t>
  </si>
  <si>
    <t>НАПРАВЛЯЮЩАЯ QUADRO 25 HD, 25 КГ, NL450, ЧАСТИЧНОГО ВЫДВИЖЕНИЯ, EB20, ПРАВАЯ</t>
  </si>
  <si>
    <t>НАПРАВЛЯЮЩАЯ QUADRO 25 HD, 25 КГ, NL500, ЧАСТИЧНОГО ВЫДВИЖЕНИЯ, EB20, ЛЕВАЯ</t>
  </si>
  <si>
    <t>НАПРАВЛЯЮЩАЯ QUADRO 25 HD, 25 КГ, NL500, ЧАСТИЧНОГО ВЫДВИЖЕНИЯ, EB20, ПРАВАЯ</t>
  </si>
  <si>
    <t>НАПРАВЛЯЮЩАЯ QUADRO 25 HD, 25 КГ, NL550, ЧАСТИЧНОГО ВЫДВИЖЕНИЯ, EB20, ЛЕВАЯ</t>
  </si>
  <si>
    <t>НАПРАВЛЯЮЩАЯ QUADRO 25 HD, 25 КГ, NL550, ЧАСТИЧНОГО ВЫДВИЖЕНИЯ, EB20, ПРАВАЯ</t>
  </si>
  <si>
    <t>НАПРАВЛЯЮЩАЯ QUADRO 20 HP, 20 КГ, NL300, ЧАСТИЧНОГО ВЫДВИЖЕНИЯ, EB20, ЛЕВАЯ</t>
  </si>
  <si>
    <t>НАПРАВЛЯЮЩАЯ QUADRO 20 HP, 20 КГ, NL300, ЧАСТИЧНОГО ВЫДВИЖЕНИЯ, EB20, ПРАВАЯ</t>
  </si>
  <si>
    <t>НАПРАВЛЯЮЩАЯ QUADRO 22 HP, 22 КГ, NL350, ЧАСТИЧНОГО ВЫДВИЖЕНИЯ, EB20, ЛЕВАЯ</t>
  </si>
  <si>
    <t>НАПРАВЛЯЮЩАЯ QUADRO 22 HP, 22 КГ, NL350, ЧАСТИЧНОГО ВЫДВИЖЕНИЯ, EB20, ПРАВАЯ</t>
  </si>
  <si>
    <t>НАПРАВЛЯЮЩАЯ QUADRO 25 HP, 25 КГ, NL400, ЧАСТИЧНОГО ВЫДВИЖЕНИЯ, EB20, ЛЕВАЯ</t>
  </si>
  <si>
    <t>НАПРАВЛЯЮЩАЯ QUADRO 25 HP, 25 КГ, NL400, ЧАСТИЧНОГО ВЫДВИЖЕНИЯ, EB20, ПРАВАЯ</t>
  </si>
  <si>
    <t>НАПРАВЛЯЮЩАЯ QUADRO 25 HP, 25 КГ, NL450, ЧАСТИЧНОГО ВЫДВИЖЕНИЯ, EB20, ЛЕВАЯ</t>
  </si>
  <si>
    <t>НАПРАВЛЯЮЩАЯ QUADRO 25 HP, 25 КГ, NL450, ЧАСТИЧНОГО ВЫДВИЖЕНИЯ, EB20, ПРАВАЯ</t>
  </si>
  <si>
    <t>НАПРАВЛЯЮЩАЯ QUADRO 25 HP, 25 КГ, NL500, ЧАСТИЧНОГО ВЫДВИЖЕНИЯ, EB20, ЛЕВАЯ</t>
  </si>
  <si>
    <t>НАПРАВЛЯЮЩАЯ QUADRO 25 HP, 25 КГ, NL500, ЧАСТИЧНОГО ВЫДВИЖЕНИЯ, EB20, ПРАВАЯ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</si>
  <si>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</si>
  <si>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</si>
  <si>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КОМПЛЕКТ ФИКСАТОРОВ ДЛЯ QUADRO НАДВИЖНОГО МОНТАЖА ДЛЯ ДЕРЕВЯННЫХ ЯЩИКОВ С ДНИЩЕМ ЗАПОДЛИЦО</t>
  </si>
  <si>
    <t>НАПРАВЛЯЮЩАЯ QUADRO 20 SFG, 20 КГ, NL250, ЧАСТИЧНОГО ВЫДВИЖЕНИЯ, EB20, ЛЕВАЯ</t>
  </si>
  <si>
    <t>НАПРАВЛЯЮЩАЯ QUADRO 20 SFG, 20 КГ, NL250, ЧАСТИЧНОГО ВЫДВИЖЕНИЯ, EB20, ПРАВАЯ</t>
  </si>
  <si>
    <t>НАПРАВЛЯЮЩАЯ QUADRO 22 SFG, 22 КГ, NL300, ЧАСТИЧНОГО ВЫДВИЖЕНИЯ, EB20, ЛЕВАЯ</t>
  </si>
  <si>
    <t>НАПРАВЛЯЮЩАЯ QUADRO 22 SFG, 22 КГ, NL300, ЧАСТИЧНОГО ВЫДВИЖЕНИЯ, EB20, ПРАВАЯ</t>
  </si>
  <si>
    <t>НАПРАВЛЯЮЩАЯ QUADRO 22 SFG, 22 КГ, NL350, ЧАСТИЧНОГО ВЫДВИЖЕНИЯ, EB20, ЛЕВАЯ</t>
  </si>
  <si>
    <t>НАПРАВЛЯЮЩАЯ QUADRO 22 SFG, 22 КГ, NL350, ЧАСТИЧНОГО ВЫДВИЖЕНИЯ, EB20, ПРАВАЯ</t>
  </si>
  <si>
    <t>НАПРАВЛЯЮЩАЯ QUADRO 25 SFG, 25 КГ, NL400, ЧАСТИЧНОГО ВЫДВИЖЕНИЯ, EB20, ЛЕВАЯ</t>
  </si>
  <si>
    <t>НАПРАВЛЯЮЩАЯ QUADRO 25 SFG, 25 КГ, NL400, ЧАСТИЧНОГО ВЫДВИЖЕНИЯ, EB20, ПРАВАЯ</t>
  </si>
  <si>
    <t>НАПРАВЛЯЮЩАЯ QUADRO 25 SFG, 25 КГ, NL450, ЧАСТИЧНОГО ВЫДВИЖЕНИЯ, EB20, ЛЕВАЯ</t>
  </si>
  <si>
    <t>НАПРАВЛЯЮЩАЯ QUADRO 25 SFG, 25 КГ, NL450, ЧАСТИЧНОГО ВЫДВИЖЕНИЯ, EB20, ПРАВАЯ</t>
  </si>
  <si>
    <t>НАПРАВЛЯЮЩАЯ QUADRO 25 SFG, 25 КГ, NL500, ЧАСТИЧНОГО ВЫДВИЖЕНИЯ, EB20, ЛЕВАЯ</t>
  </si>
  <si>
    <t>НАПРАВЛЯЮЩАЯ QUADRO 25 SFG, 25 КГ, NL500, ЧАСТИЧНОГО ВЫДВИЖЕНИЯ, EB20, ПРАВАЯ</t>
  </si>
  <si>
    <t>НАПРАВЛЯЮЩАЯ QUADRO 25 SFG, 25 КГ, NL550, ЧАСТИЧНОГО ВЫДВИЖЕНИЯ, EB20, ЛЕВАЯ</t>
  </si>
  <si>
    <t>НАПРАВЛЯЮЩАЯ QUADRO 25 SFG, 25 КГ, NL550, ЧАСТИЧНОГО ВЫДВИЖЕНИЯ, EB20, ПРАВАЯ</t>
  </si>
  <si>
    <t>НАПРАВЛЯЮЩАЯ QUADRO 20 SFD, 20 КГ, NL250, ЧАСТИЧНОГО ВЫДВИЖЕНИЯ, EB20, ЛЕВАЯ</t>
  </si>
  <si>
    <t>НАПРАВЛЯЮЩАЯ QUADRO 20 SFD, 20 КГ, NL250, ЧАСТИЧНОГО ВЫДВИЖЕНИЯ, EB20, ПРАВАЯ</t>
  </si>
  <si>
    <t>НАПРАВЛЯЮЩАЯ QUADRO 20 SFD, 20 КГ, NL300, ЧАСТИЧНОГО ВЫДВИЖЕНИЯ, EB20, ЛЕВАЯ</t>
  </si>
  <si>
    <t>НАПРАВЛЯЮЩАЯ QUADRO 20 SFD, 20 КГ, NL300, ЧАСТИЧНОГО ВЫДВИЖЕНИЯ, EB20, ПРАВАЯ</t>
  </si>
  <si>
    <t>НАПРАВЛЯЮЩАЯ QUADRO 22 SFD, 22 КГ, NL350, ЧАСТИЧНОГО ВЫДВИЖЕНИЯ, EB20, ЛЕВАЯ</t>
  </si>
  <si>
    <t>НАПРАВЛЯЮЩАЯ QUADRO 22 SFD, 22 КГ, NL350, ЧАСТИЧНОГО ВЫДВИЖЕНИЯ, EB20, ПРАВАЯ</t>
  </si>
  <si>
    <t>НАПРАВЛЯЮЩАЯ QUADRO 25 SFD, 25 КГ, NL400, ЧАСТИЧНОГО ВЫДВИЖЕНИЯ, EB20, ЛЕВАЯ</t>
  </si>
  <si>
    <t>НАПРАВЛЯЮЩАЯ QUADRO 25 SFD, 25 КГ, NL400, ЧАСТИЧНОГО ВЫДВИЖЕНИЯ, EB20, ПРАВАЯ</t>
  </si>
  <si>
    <t>НАПРАВЛЯЮЩАЯ QUADRO 25 SFD, 25 КГ, NL450, ЧАСТИЧНОГО ВЫДВИЖЕНИЯ, EB20, ЛЕВАЯ</t>
  </si>
  <si>
    <t>НАПРАВЛЯЮЩАЯ QUADRO 25 SFD, 25 КГ, NL450, ЧАСТИЧНОГО ВЫДВИЖЕНИЯ, EB20, ПРАВАЯ</t>
  </si>
  <si>
    <t>НАПРАВЛЯЮЩАЯ QUADRO 25 SFD, 25 КГ, NL500, ЧАСТИЧНОГО ВЫДВИЖЕНИЯ, EB20, ЛЕВАЯ</t>
  </si>
  <si>
    <t>НАПРАВЛЯЮЩАЯ QUADRO 25 SFD, 25 КГ, NL500, ЧАСТИЧНОГО ВЫДВИЖЕНИЯ, EB20, ПРАВАЯ</t>
  </si>
  <si>
    <t>НАПРАВЛЯЮЩАЯ QUADRO 25 SFD, 25 КГ, NL550, ЧАСТИЧНОГО ВЫДВИЖЕНИЯ, EB20, ЛЕВАЯ</t>
  </si>
  <si>
    <t>НАПРАВЛЯЮЩАЯ QUADRO 25 SFD, 25 КГ, NL550, ЧАСТИЧНОГО ВЫДВИЖЕНИЯ, EB20, ПРАВАЯ</t>
  </si>
  <si>
    <t>НАПРАВЛЯЮЩАЯ QUADRO 20 SFP, 20 КГ, NL250, ЧАСТИЧНОГО ВЫДВИЖЕНИЯ, EB20, ЛЕВАЯ</t>
  </si>
  <si>
    <t>НАПРАВЛЯЮЩАЯ QUADRO 20 SFP, 20 КГ, NL250, ЧАСТИЧНОГО ВЫДВИЖЕНИЯ, EB20, ПРАВАЯ</t>
  </si>
  <si>
    <t>НАПРАВЛЯЮЩАЯ QUADRO 20 SFP, 20 КГ, NL300, ЧАСТИЧНОГО ВЫДВИЖЕНИЯ, EB20, ЛЕВАЯ</t>
  </si>
  <si>
    <t>НАПРАВЛЯЮЩАЯ QUADRO 20 SFP, 20 КГ, NL300, ЧАСТИЧНОГО ВЫДВИЖЕНИЯ, EB20, ПРАВАЯ</t>
  </si>
  <si>
    <t>НАПРАВЛЯЮЩАЯ QUADRO 22 SFP, 22 КГ, NL350, ЧАСТИЧНОГО ВЫДВИЖЕНИЯ, EB20, ЛЕВАЯ</t>
  </si>
  <si>
    <t>НАПРАВЛЯЮЩАЯ QUADRO 22 SFP, 22 КГ, NL350, ЧАСТИЧНОГО ВЫДВИЖЕНИЯ, EB20, ПРАВАЯ</t>
  </si>
  <si>
    <t>НАПРАВЛЯЮЩАЯ QUADRO 25 SFP, 25 КГ, NL400, ЧАСТИЧНОГО ВЫДВИЖЕНИЯ, EB20, ЛЕВАЯ</t>
  </si>
  <si>
    <t>НАПРАВЛЯЮЩАЯ QUADRO 25 SFP, 25 КГ, NL400, ЧАСТИЧНОГО ВЫДВИЖЕНИЯ, EB20, ПРАВАЯ</t>
  </si>
  <si>
    <t>НАПРАВЛЯЮЩАЯ QUADRO 25 SFP, 25 КГ, NL450, ЧАСТИЧНОГО ВЫДВИЖЕНИЯ, EB20, ЛЕВАЯ</t>
  </si>
  <si>
    <t>НАПРАВЛЯЮЩАЯ QUADRO 25 SFP, 25 КГ, NL450, ЧАСТИЧНОГО ВЫДВИЖЕНИЯ, EB20, ПРАВАЯ</t>
  </si>
  <si>
    <t>НАПРАВЛЯЮЩАЯ QUADRO 25 SFP, 25 КГ, NL500, ЧАСТИЧНОГО ВЫДВИЖЕНИЯ, EB20, ЛЕВАЯ</t>
  </si>
  <si>
    <t>НАПРАВЛЯЮЩАЯ QUADRO 25 SFP, 25 КГ, NL500, ЧАСТИЧНОГО ВЫДВИЖЕНИЯ, EB20, ПРАВАЯ</t>
  </si>
  <si>
    <t>НАПРАВЛЯЮЩАЯ QUADRO V6 15 SFD, 15 КГ, NL250, ПОЛНОГО ВЫДВИЖЕНИЯ, EB20, ЛЕВАЯ</t>
  </si>
  <si>
    <t>НАПРАВЛЯЮЩАЯ QUADRO V6 15 SFD, 15 КГ, NL250, ПОЛНОГО ВЫДВИЖЕНИЯ, EB20, ПРАВАЯ</t>
  </si>
  <si>
    <t>НАПРАВЛЯЮЩАЯ QUADRO V6 25 SFD, 25 КГ, NL300, ПОЛНОГО ВЫДВИЖЕНИЯ, EB20, ЛЕВАЯ</t>
  </si>
  <si>
    <t>НАПРАВЛЯЮЩАЯ QUADRO V6 25 SFD, 25 КГ, NL300, ПОЛНОГО ВЫДВИЖЕНИЯ, EB20, ПРАВАЯ</t>
  </si>
  <si>
    <t>НАПРАВЛЯЮЩАЯ QUADRO V6 25 SFD, 25 КГ, NL350, ПОЛНОГО ВЫДВИЖЕНИЯ, EB20, ЛЕВАЯ</t>
  </si>
  <si>
    <t>НАПРАВЛЯЮЩАЯ QUADRO V6 25 SFD, 25 КГ, NL350, ПОЛНОГО ВЫДВИЖЕНИЯ, EB20, ПРАВАЯ</t>
  </si>
  <si>
    <t>НАПРАВЛЯЮЩАЯ QUADRO V6 30 SFD, 30 КГ, NL400, ПОЛНОГО ВЫДВИЖЕНИЯ, EB20, ЛЕВАЯ</t>
  </si>
  <si>
    <t>НАПРАВЛЯЮЩАЯ QUADRO V6 30 SFD, 30 КГ, NL400, ПОЛНОГО ВЫДВИЖЕНИЯ, EB20, ПРАВАЯ</t>
  </si>
  <si>
    <t>НАПРАВЛЯЮЩАЯ QUADRO V6 30 SFD, 30 КГ, NL450, ПОЛНОГО ВЫДВИЖЕНИЯ, EB20, ЛЕВАЯ</t>
  </si>
  <si>
    <t>НАПРАВЛЯЮЩАЯ QUADRO V6 30 SFD, 30 КГ, NL450, ПОЛНОГО ВЫДВИЖЕНИЯ, EB20, ПРАВАЯ</t>
  </si>
  <si>
    <t>НАПРАВЛЯЮЩАЯ QUADRO V6 30 SFD, 30 КГ, NL500, ПОЛНОГО ВЫДВИЖЕНИЯ, EB20, ЛЕВАЯ</t>
  </si>
  <si>
    <t>НАПРАВЛЯЮЩАЯ QUADRO V6 30 SFD, 30 КГ, NL500, ПОЛНОГО ВЫДВИЖЕНИЯ, EB20, ПРАВАЯ</t>
  </si>
  <si>
    <t>НАПРАВЛЯЮЩАЯ QUADRO V6 30 SFD, 30 КГ, NL550, ПОЛНОГО ВЫДВИЖЕНИЯ, EB20, ЛЕВАЯ</t>
  </si>
  <si>
    <t>НАПРАВЛЯЮЩАЯ QUADRO V6 30 SFD, 30 КГ, NL550, ПОЛНОГО ВЫДВИЖЕНИЯ, EB20, ПРАВАЯ</t>
  </si>
  <si>
    <t>НАПРАВЛЯЮЩАЯ QUADRO V6 15 SFP, 15 КГ, NL250, ПОЛНОГО ВЫДВИЖЕНИЯ, EB20, ЛЕВАЯ</t>
  </si>
  <si>
    <t>НАПРАВЛЯЮЩАЯ QUADRO V6 15 SFP, 15 КГ, NL250, ПОЛНОГО ВЫДВИЖЕНИЯ, EB20, ПРАВАЯ</t>
  </si>
  <si>
    <t>НАПРАВЛЯЮЩАЯ QUADRO V6 25 SFP, 25 КГ, NL300, ПОЛНОГО ВЫДВИЖЕНИЯ, EB20, ЛЕВАЯ</t>
  </si>
  <si>
    <t>НАПРАВЛЯЮЩАЯ QUADRO V6 25 SFP, 25 КГ, NL300, ПОЛНОГО ВЫДВИЖЕНИЯ, EB20, ПРАВАЯ</t>
  </si>
  <si>
    <t>НАПРАВЛЯЮЩАЯ QUADRO V6 25 SFP, 25 КГ, NL350, ПОЛНОГО ВЫДВИЖЕНИЯ, EB20, ЛЕВАЯ</t>
  </si>
  <si>
    <t>НАПРАВЛЯЮЩАЯ QUADRO V6 25 SFP, 25 КГ, NL350, ПОЛНОГО ВЫДВИЖЕНИЯ, EB20, ПРАВАЯ</t>
  </si>
  <si>
    <t>НАПРАВЛЯЮЩАЯ QUADRO V6 30 SFP, 30 КГ, NL400, ПОЛНОГО ВЫДВИЖЕНИЯ, EB20, ЛЕВАЯ</t>
  </si>
  <si>
    <t>НАПРАВЛЯЮЩАЯ QUADRO V6 30 SFP, 30 КГ, NL400, ПОЛНОГО ВЫДВИЖЕНИЯ, EB20, ПРАВАЯ</t>
  </si>
  <si>
    <t>НАПРАВЛЯЮЩАЯ QUADRO V6 30 SFP, 30 КГ, NL450, ПОЛНОГО ВЫДВИЖЕНИЯ, EB20, ЛЕВАЯ</t>
  </si>
  <si>
    <t>НАПРАВЛЯЮЩАЯ QUADRO V6 30 SFP, 30 КГ, NL450, ПОЛНОГО ВЫДВИЖЕНИЯ, EB20, ПРАВАЯ</t>
  </si>
  <si>
    <t>НАПРАВЛЯЮЩАЯ QUADRO V6 30 SFP, 30 КГ, NL500, ПОЛНОГО ВЫДВИЖЕНИЯ, EB20, ЛЕВАЯ</t>
  </si>
  <si>
    <t>НАПРАВЛЯЮЩАЯ QUADRO V6 30 SFP, 30 КГ, NL500, ПОЛНОГО ВЫДВИЖЕНИЯ, EB20, ПРАВАЯ</t>
  </si>
  <si>
    <t>НАПРАВЛЯЮЩАЯ QUADRO V6 30 SFP, 30 КГ, NL550, ПОЛНОГО ВЫДВИЖЕНИЯ, EB20, ЛЕВАЯ</t>
  </si>
  <si>
    <t>НАПРАВЛЯЮЩАЯ QUADRO V6 30 SFP, 30 КГ, NL550, ПОЛНОГО ВЫДВИЖЕНИЯ, EB20, ПРАВАЯ</t>
  </si>
  <si>
    <t>КОМПЛЕКТ НАПРАВЛЯЮЩИХ QUADRO 4D V6 30 SFD, 30 КГ, NL550, ПОЛНОГО ВЫДВИЖЕНИЯ, EB20</t>
  </si>
  <si>
    <t>КОМПЛЕКТ НАПРАВЛЯЮЩИХ QUADRO 4D V6 15 SFP, 15 КГ, NL250, ПОЛНОГО ВЫДВИЖЕНИЯ, EB20</t>
  </si>
  <si>
    <t>КОМПЛЕКТ НАПРАВЛЯЮЩИХ QUADRO 4D V6 25 SFP, 25 КГ, NL300, ПОЛНОГО ВЫДВИЖЕНИЯ, EB20</t>
  </si>
  <si>
    <t>КОМПЛЕКТ НАПРАВЛЯЮЩИХ QUADRO 4D V6 30 SFP, 30 КГ, NL400, ПОЛНОГО ВЫДВИЖЕНИЯ, EB20</t>
  </si>
  <si>
    <t>КОМПЛЕКТ НАПРАВЛЯЮЩИХ QUADRO 4D V6 30 SFP, 30 КГ, NL550, ПОЛНОГО ВЫДВИЖЕНИЯ, EB20</t>
  </si>
  <si>
    <t>КОМПЛЕКТ НАПРАВЛЯЮЩИХ QUADRO 4D V6 10 SFDP, 10 КГ, NL250, ПОЛНОГО ВЫДВИЖЕНИЯ, EB20</t>
  </si>
  <si>
    <t>КОМПЛЕКТ НАПРАВЛЯЮЩИХ QUADRO 4D V6 10 SFDP, 10 КГ, NL300, ПОЛНОГО ВЫДВИЖЕНИЯ, EB20</t>
  </si>
  <si>
    <t>КОМПЛЕКТ НАПРАВЛЯЮЩИХ QUADRO 4D V6 10 SFDP, 10 КГ, NL350, ПОЛНОГО ВЫДВИЖЕНИЯ, EB20</t>
  </si>
  <si>
    <t>КОМПЛЕКТ НАПРАВЛЯЮЩИХ QUADRO 4D V6 15 SFDP, 15 КГ, NL250, ПОЛНОГО ВЫДВИЖЕНИЯ, EB20</t>
  </si>
  <si>
    <t>КОМПЛЕКТ НАПРАВЛЯЮЩИХ QUADRO 4D V6 25 SFDP, 25 КГ, NL300, ПОЛНОГО ВЫДВИЖЕНИЯ, EB20</t>
  </si>
  <si>
    <t>КОМПЛЕКТ НАПРАВЛЯЮЩИХ QUADRO 4D V6 25 SFDP, 25 КГ, NL350, ПОЛНОГО ВЫДВИЖЕНИЯ, EB20</t>
  </si>
  <si>
    <t>КОМПЛЕКТ НАПРАВЛЯЮЩИХ QUADRO 4D V6 30 SFDP, 30 КГ, NL400, ПОЛНОГО ВЫДВИЖЕНИЯ, EB20</t>
  </si>
  <si>
    <t>КОМПЛЕКТ НАПРАВЛЯЮЩИХ QUADRO 4D V6 30 SFDP, 30 КГ, NL450, ПОЛНОГО ВЫДВИЖЕНИЯ, EB20</t>
  </si>
  <si>
    <t>КОМПЛЕКТ НАПРАВЛЯЮЩИХ QUADRO 4D V6 30 SFDP, 30 КГ, NL500, ПОЛНОГО ВЫДВИЖЕНИЯ, EB20</t>
  </si>
  <si>
    <t>КОМПЛЕКТ НАПРАВЛЯЮЩИХ QUADRO 4D V6 30 SFDP, 30 КГ, NL550, ПОЛНОГО ВЫДВИЖЕНИЯ, EB20</t>
  </si>
  <si>
    <t>КОМПЛЕКТ НАПРАВЛЯЮЩИХ QUADRO 4D V6 25 SFP, 25 КГ, NL350, ПОЛНОГО ВЫДВИЖЕНИЯ, EB20</t>
  </si>
  <si>
    <t>КОМПЛЕКТ НАПРАВЛЯЮЩИХ QUADRO 4D V6 30 SFP, 30 КГ, NL450, ПОЛНОГО ВЫДВИЖЕНИЯ, EB20</t>
  </si>
  <si>
    <t>КОМПЛЕКТ НАПРАВЛЯЮЩИХ QUADRO 4D V6 30 SFP, 30 КГ, NL500, ПОЛНОГО ВЫДВИЖЕНИЯ, EB20</t>
  </si>
  <si>
    <t>КОМПЛЕКТ ФИКСАТОРОВ И МЕХАНИЗМА РЕГУЛИРОВКИ НАКЛОНА ДЛЯ QUADRO 4D V6</t>
  </si>
  <si>
    <t>КОМПЛЕКТ НАПРАВЛЯЮЩИХ QUADRO 25 ДЛЯ ПИСЬМЕННЫХ СТОЛОВ, 25 КГ, ЧАСТИЧНОГО ВЫДВИЖЕНИЯ</t>
  </si>
  <si>
    <t>КОМПЛЕКТ СТОПОРА ДЛЯ ФИКСАЦИИ ДЕРЕВЯННЫХ ЯЩИКОВ С QUADRO В ОТКРЫТОМ ПОЛОЖЕНИИ, БЕЛЫЙ</t>
  </si>
  <si>
    <t>КОМПЛЕКТ СТОПОРА ДЛЯ ФИКСАЦИИ ДЕРЕВЯННЫХ ЯЩИКОВ С QUADRO В ОТКРЫТОМ ПОЛОЖЕНИИ, СЕРЫЙ</t>
  </si>
  <si>
    <t>КОМПЛЕКТ СТОПОРА ДЛЯ ФИКСАЦИИ ДЕРЕВЯННЫХ ЯЩИКОВ С QUADRO В ОТКРЫТОМ ПОЛОЖЕНИИ, АНТРАЦИТ</t>
  </si>
  <si>
    <t>КОМПЛЕКТ МЕХАНИЗМ PUSH TO OPEN SILENT 10 ДЛЯ QUADRO 4D V6</t>
  </si>
  <si>
    <t>КОМПЛЕКТ МЕХАНИЗМ PUSH TO OPEN SILENT 20 ДЛЯ QUADRO 4D V6</t>
  </si>
  <si>
    <t>КОМПЛЕКТ МЕХАНИЗМ PUSH TO OPEN SILENT 30 ДЛЯ QUADRO 4D V6</t>
  </si>
  <si>
    <t>B</t>
  </si>
  <si>
    <t>ZH</t>
  </si>
  <si>
    <t>Y</t>
  </si>
  <si>
    <t>BL</t>
  </si>
  <si>
    <t>BM</t>
  </si>
  <si>
    <t>Отверстие С</t>
  </si>
  <si>
    <t>Итого</t>
  </si>
  <si>
    <t>центральный проем</t>
  </si>
  <si>
    <t>-</t>
  </si>
  <si>
    <t>Размер Y</t>
  </si>
  <si>
    <t>Ограничение хода BL</t>
  </si>
  <si>
    <t>Дверь (фасад):</t>
  </si>
  <si>
    <t>Артикул</t>
  </si>
  <si>
    <t>Наименование</t>
  </si>
  <si>
    <t>Кол-во</t>
  </si>
  <si>
    <t>Цена</t>
  </si>
  <si>
    <t>Выбор демпфера (Silent System)</t>
  </si>
  <si>
    <t>Выбор ручек</t>
  </si>
  <si>
    <t>Комплект ручек</t>
  </si>
  <si>
    <t>Комплект стяжек-выпрямителей</t>
  </si>
  <si>
    <t>Без ручек и стяжки</t>
  </si>
  <si>
    <t>Ручки</t>
  </si>
  <si>
    <t>Ручки 16 мм</t>
  </si>
  <si>
    <t>ручка</t>
  </si>
  <si>
    <t>у образка</t>
  </si>
  <si>
    <t>16 мм</t>
  </si>
  <si>
    <t>19 мм</t>
  </si>
  <si>
    <t>У образка</t>
  </si>
  <si>
    <t>кол-во ручек</t>
  </si>
  <si>
    <t>Для 4-х дверного шкафа</t>
  </si>
  <si>
    <t>у образки кол-во</t>
  </si>
  <si>
    <t>стяжка</t>
  </si>
  <si>
    <t>кол-во стяжек</t>
  </si>
  <si>
    <t>Итого:</t>
  </si>
  <si>
    <t>Шкаф купе с системой TopLine L</t>
  </si>
  <si>
    <t>Выбор ход дверей</t>
  </si>
  <si>
    <t>до 17</t>
  </si>
  <si>
    <t>до 19</t>
  </si>
  <si>
    <t>до 22</t>
  </si>
  <si>
    <t>до 25</t>
  </si>
  <si>
    <t>до 40</t>
  </si>
  <si>
    <t>C1</t>
  </si>
  <si>
    <t>Отверстие нижнего концевого упора</t>
  </si>
  <si>
    <t>Ответное отверстие верхнего концевого упора</t>
  </si>
  <si>
    <t>С2</t>
  </si>
  <si>
    <t>С ограничением хода</t>
  </si>
  <si>
    <t>Без ограничения хода</t>
  </si>
  <si>
    <t>Цоколь</t>
  </si>
  <si>
    <t>Тотал длины</t>
  </si>
  <si>
    <t>размер В</t>
  </si>
  <si>
    <t>Размер BL</t>
  </si>
  <si>
    <t>Размер BM</t>
  </si>
  <si>
    <t>плотность материала</t>
  </si>
  <si>
    <t>Итого вес двери (фасад+зеркало):</t>
  </si>
  <si>
    <t>Тотал ширины</t>
  </si>
  <si>
    <t>Выберите позиционирование двери</t>
  </si>
  <si>
    <t>Выберите количество дверей</t>
  </si>
  <si>
    <t>Выберите ручки или стяжку-выпрямитель</t>
  </si>
  <si>
    <t>Выберите тип материала</t>
  </si>
  <si>
    <t>Выберите ход дверей</t>
  </si>
  <si>
    <t>Шкаф купе с системой TopLine XL</t>
  </si>
  <si>
    <t>˂-- макс.80 кг</t>
  </si>
  <si>
    <t>до 28</t>
  </si>
  <si>
    <t>до 33</t>
  </si>
  <si>
    <t>до 50</t>
  </si>
  <si>
    <t>X</t>
  </si>
  <si>
    <t>Cc</t>
  </si>
  <si>
    <t>Зад</t>
  </si>
  <si>
    <t>Доводчик с ограничением хода на закрывание</t>
  </si>
  <si>
    <t>Для 2-х дверного шкафа</t>
  </si>
  <si>
    <t>Толщина двери до 16 мм</t>
  </si>
  <si>
    <t>Толщина двери до 19 мм</t>
  </si>
  <si>
    <t>Толщина двери до 22 мм</t>
  </si>
  <si>
    <t>Толщина двери до 25 мм</t>
  </si>
  <si>
    <t>Толщина двери до 40 мм</t>
  </si>
  <si>
    <t>Для 3-х дверного шкафа</t>
  </si>
  <si>
    <t>Доводчик без ограничения хода закрывание</t>
  </si>
  <si>
    <t>сторона</t>
  </si>
  <si>
    <t>ограничение хода</t>
  </si>
  <si>
    <t>Доводчик</t>
  </si>
  <si>
    <t>Упоры</t>
  </si>
  <si>
    <t>Доводчик на закрыв</t>
  </si>
  <si>
    <t>Доводчик на открыв</t>
  </si>
  <si>
    <t>Демпфер на закрывание</t>
  </si>
  <si>
    <t>Демпфер на закрывание и открывание</t>
  </si>
  <si>
    <t>Без демпфера</t>
  </si>
  <si>
    <t>Выдвижение:</t>
  </si>
  <si>
    <t>Выберите выдвижение</t>
  </si>
  <si>
    <t>Частичное выдвижение</t>
  </si>
  <si>
    <t>Полное выдвижение</t>
  </si>
  <si>
    <t>Функционал:</t>
  </si>
  <si>
    <t>Выберите демпфер</t>
  </si>
  <si>
    <t>Трех дверной шкаф, передняя в центре</t>
  </si>
  <si>
    <t>Выберите функционал</t>
  </si>
  <si>
    <t>Stop control/Без доводчика</t>
  </si>
  <si>
    <t>Silent System/С доводчиком</t>
  </si>
  <si>
    <t>Push to Open/От нажатия</t>
  </si>
  <si>
    <t>250 мм</t>
  </si>
  <si>
    <t>300 мм</t>
  </si>
  <si>
    <t>350 мм</t>
  </si>
  <si>
    <t>400 мм</t>
  </si>
  <si>
    <t>450 мм</t>
  </si>
  <si>
    <t>500 мм</t>
  </si>
  <si>
    <t>550 мм</t>
  </si>
  <si>
    <t>Введите количество ящиков:</t>
  </si>
  <si>
    <t>Надвижные направляшки левые</t>
  </si>
  <si>
    <t>Надвижные направляшки правые</t>
  </si>
  <si>
    <t>Stop Control</t>
  </si>
  <si>
    <t>Silent System левые</t>
  </si>
  <si>
    <t>Silent System правые</t>
  </si>
  <si>
    <t>Push to Open от нажатия левые</t>
  </si>
  <si>
    <t>Push to Open от нажатия правые</t>
  </si>
  <si>
    <t>выдвижение</t>
  </si>
  <si>
    <t>функционал</t>
  </si>
  <si>
    <t>ширина</t>
  </si>
  <si>
    <t>артикул</t>
  </si>
  <si>
    <t>полное</t>
  </si>
  <si>
    <t>частичное</t>
  </si>
  <si>
    <t>Направляшки левые</t>
  </si>
  <si>
    <t>Замки</t>
  </si>
  <si>
    <t>Выбор длины направляющих:</t>
  </si>
  <si>
    <t>Ширина корпуса:</t>
  </si>
  <si>
    <t>Высота боковой стенки:</t>
  </si>
  <si>
    <t>Передняя стенка</t>
  </si>
  <si>
    <t>Задняя стенка</t>
  </si>
  <si>
    <t>Боковые стенки</t>
  </si>
  <si>
    <t>Quadro для деревянных ящиков (дно ЛДСП 16 мм)</t>
  </si>
  <si>
    <t>Помощь в расчете ящика</t>
  </si>
  <si>
    <t>Таблица боковин по ширине</t>
  </si>
  <si>
    <t>Демпфер на открывание</t>
  </si>
  <si>
    <t>Выберете длину направляющих</t>
  </si>
  <si>
    <t>InnoTech Atira</t>
  </si>
  <si>
    <t>Выбор высоты ящика:</t>
  </si>
  <si>
    <t>Выбор длины ящика:</t>
  </si>
  <si>
    <t>Выберете высоту ящика</t>
  </si>
  <si>
    <t>54 мм</t>
  </si>
  <si>
    <t>70 мм</t>
  </si>
  <si>
    <t>144 мм</t>
  </si>
  <si>
    <t>176 мм</t>
  </si>
  <si>
    <t>Выберете длину ящика</t>
  </si>
  <si>
    <t>260 мм</t>
  </si>
  <si>
    <t>420 мм</t>
  </si>
  <si>
    <t>470 мм</t>
  </si>
  <si>
    <t>520 мм</t>
  </si>
  <si>
    <t>Наименование элементов ящика</t>
  </si>
  <si>
    <t>Выбор позиционирования ящика</t>
  </si>
  <si>
    <t>Выбор позиционирования ящика:</t>
  </si>
  <si>
    <t>Внешний ящик</t>
  </si>
  <si>
    <t>Внутренний ящик</t>
  </si>
  <si>
    <t>Минимальная глубина корпуса</t>
  </si>
  <si>
    <t>Дополнительный подбор направляющих для выдвижных ящиков</t>
  </si>
  <si>
    <t>Изменение</t>
  </si>
  <si>
    <t>Наименование материала</t>
  </si>
  <si>
    <t>Вес</t>
  </si>
  <si>
    <t>Алюминий</t>
  </si>
  <si>
    <t>Свинец</t>
  </si>
  <si>
    <t>Железо</t>
  </si>
  <si>
    <t>Акриловое стекло</t>
  </si>
  <si>
    <t>Стекло</t>
  </si>
  <si>
    <t>Мрамор</t>
  </si>
  <si>
    <t>Пробковое дерево</t>
  </si>
  <si>
    <t>Количество</t>
  </si>
  <si>
    <t>Ход</t>
  </si>
  <si>
    <r>
      <t>Дверь (фасад)</t>
    </r>
    <r>
      <rPr>
        <sz val="11"/>
        <color theme="1"/>
        <rFont val="Calibri"/>
        <family val="2"/>
        <charset val="204"/>
        <scheme val="minor"/>
      </rPr>
      <t>:</t>
    </r>
  </si>
  <si>
    <t>С0</t>
  </si>
  <si>
    <t>Расстояние до верхнего концевого упора внутренней двери</t>
  </si>
  <si>
    <t xml:space="preserve">Расстояние до верхнего концевого упора наружной двери </t>
  </si>
  <si>
    <t>Quadro для деревянных ящиков (с пазом под ДВП глубиной 5мм)</t>
  </si>
  <si>
    <t>Выбор усиленных опор для шкафа</t>
  </si>
  <si>
    <t>Введите количество опор:</t>
  </si>
  <si>
    <t>Опоры для цоколя 60-80 мм</t>
  </si>
  <si>
    <t>Опоры для цоколя 80-120 мм</t>
  </si>
  <si>
    <t>Выберите высоту опоры</t>
  </si>
  <si>
    <t>Введите дополнительно размеры зеркала:</t>
  </si>
  <si>
    <t>Расстояние до нижнего концевого упора</t>
  </si>
  <si>
    <t>Опоры регулируемые высотой 60-80 мм</t>
  </si>
  <si>
    <t>Выбор регулируемых опор для шкафа</t>
  </si>
  <si>
    <t>Заказная
позиция</t>
  </si>
  <si>
    <t>КОМЛЕКТ МУФТЫ С ВИНТОМ, ДЛЯ ЧАШКИ ПЕТЛИ</t>
  </si>
  <si>
    <r>
      <t xml:space="preserve">Ходовой и направляющий профиль (треки),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</si>
  <si>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!!!Высота двери превышает длину профилей-ручек 2500 мм!!!</t>
  </si>
  <si>
    <t>SD</t>
  </si>
  <si>
    <t>F</t>
  </si>
  <si>
    <t>SH</t>
  </si>
  <si>
    <t>G</t>
  </si>
  <si>
    <t>SB</t>
  </si>
  <si>
    <t>A</t>
  </si>
  <si>
    <t>D</t>
  </si>
  <si>
    <t>Z</t>
  </si>
  <si>
    <t>Высота цоколя:</t>
  </si>
  <si>
    <t>Перехлест дверей:</t>
  </si>
  <si>
    <t>Наложение на боковину корпуса:</t>
  </si>
  <si>
    <t>Глубина шкафа (Общая с дверьми):</t>
  </si>
  <si>
    <t>Ширина шкафа:</t>
  </si>
  <si>
    <t>Высота шкафа:</t>
  </si>
  <si>
    <t>Толщина дверей (фасада):</t>
  </si>
  <si>
    <t>Толщина материала для корпуса:</t>
  </si>
  <si>
    <r>
      <t>Толщина материала для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</si>
  <si>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Толщина дверей (фасада)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</si>
  <si>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</si>
  <si>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Ширина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</si>
  <si>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Глубина шкафа (Общая с дверьми)</t>
    </r>
    <r>
      <rPr>
        <sz val="11"/>
        <color theme="1"/>
        <rFont val="Calibri"/>
        <family val="2"/>
        <charset val="204"/>
        <scheme val="minor"/>
      </rPr>
      <t>:</t>
    </r>
  </si>
  <si>
    <r>
      <t>Наложение на боковину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</si>
  <si>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Перехлест дверей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</si>
  <si>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цоколя</t>
    </r>
    <r>
      <rPr>
        <sz val="11"/>
        <color theme="1"/>
        <rFont val="Calibri"/>
        <family val="2"/>
        <charset val="204"/>
        <scheme val="minor"/>
      </rPr>
      <t>:</t>
    </r>
  </si>
  <si>
    <t xml:space="preserve">!!!Высота двери превышает длину профилей-ручек 2500 мм!!! </t>
  </si>
  <si>
    <t>Оргалит (ДВП)</t>
  </si>
  <si>
    <t>Ограничение хода (2-х дверный до 50 мм ;                                            3-х двернный от 45 мм до 55 мм):</t>
  </si>
  <si>
    <t>Нижний доводчик</t>
  </si>
  <si>
    <t>Минимальная глубина корпуса, LT</t>
  </si>
  <si>
    <t>NL</t>
  </si>
  <si>
    <t>AvanTech YOU</t>
  </si>
  <si>
    <t>270 мм</t>
  </si>
  <si>
    <t>77 мм</t>
  </si>
  <si>
    <t>101 мм</t>
  </si>
  <si>
    <t>139 мм</t>
  </si>
  <si>
    <t>187 мм</t>
  </si>
  <si>
    <t>251 мм</t>
  </si>
  <si>
    <t>Внутрений ящик</t>
  </si>
  <si>
    <t>Внутрений ящик PTO Silent</t>
  </si>
  <si>
    <t>Толщина корпуса:</t>
  </si>
  <si>
    <t>Длина дна</t>
  </si>
  <si>
    <t>Ширина дна</t>
  </si>
  <si>
    <t>Высота задней стенки</t>
  </si>
  <si>
    <t>Inlay 187 мм</t>
  </si>
  <si>
    <t>Передняя панель внутреннего ящика</t>
  </si>
  <si>
    <t>Передняя панель:</t>
  </si>
  <si>
    <t>Передняя панель внутреннего ящика Inlay</t>
  </si>
  <si>
    <t>Передняя панель Inlay</t>
  </si>
  <si>
    <t>Нижняя панель Inlay</t>
  </si>
  <si>
    <t>Выбор направляющих:</t>
  </si>
  <si>
    <t>Выбор кол-ва ящиков:</t>
  </si>
  <si>
    <t>Внешняя высота корпуса:</t>
  </si>
  <si>
    <t>Внешняя ширина корпуса:</t>
  </si>
  <si>
    <t>Толщина материала корпуса</t>
  </si>
  <si>
    <t>Зазор между фасадами</t>
  </si>
  <si>
    <t>Наложение на левую боковину</t>
  </si>
  <si>
    <t>Наложение на правую боковину</t>
  </si>
  <si>
    <t>Выбор направляющих</t>
  </si>
  <si>
    <t>Выбор количества ящиков</t>
  </si>
  <si>
    <t>мм - внутренняя высота корпуса</t>
  </si>
  <si>
    <t>мм - внутренняя ширина корпуса</t>
  </si>
  <si>
    <t>мм -  фуга сверху</t>
  </si>
  <si>
    <t>мм -  фуга снизу</t>
  </si>
  <si>
    <t>мм -  фуга сбоку</t>
  </si>
  <si>
    <t>Рекомендация от 1 мм до 5 мм</t>
  </si>
  <si>
    <t xml:space="preserve">мм - фасадная сетка </t>
  </si>
  <si>
    <t>Наложение на верхнею панель</t>
  </si>
  <si>
    <t>Наложение на нижнею панель</t>
  </si>
  <si>
    <t>Ящик №1</t>
  </si>
  <si>
    <t>Ящик №2</t>
  </si>
  <si>
    <t>Ящик №3</t>
  </si>
  <si>
    <t>Ящик №4</t>
  </si>
  <si>
    <t>Ящик №5</t>
  </si>
  <si>
    <t>Ящик №6</t>
  </si>
  <si>
    <t>Фасадная сетка и высота коробов</t>
  </si>
  <si>
    <t>Позиция</t>
  </si>
  <si>
    <t>Высота фасада</t>
  </si>
  <si>
    <t>Максимальная высота ящика</t>
  </si>
  <si>
    <t>Высота ящика</t>
  </si>
  <si>
    <t>1.Поз</t>
  </si>
  <si>
    <t>2.Поз</t>
  </si>
  <si>
    <t>3.Pos</t>
  </si>
  <si>
    <t>4.Поз</t>
  </si>
  <si>
    <t>5.Поз</t>
  </si>
  <si>
    <t>6.Поз</t>
  </si>
  <si>
    <t>Макс. высота системы</t>
  </si>
  <si>
    <t>Выбор высоты ящика</t>
  </si>
  <si>
    <t>Ширина фасада</t>
  </si>
  <si>
    <t>Размер фасада</t>
  </si>
  <si>
    <t>Положение отверстия 1 по высоте</t>
  </si>
  <si>
    <t>Положение отверстия 2 по высоте</t>
  </si>
  <si>
    <t>Положение отверстия 3 по высоте</t>
  </si>
  <si>
    <t>Положение отверстия 4 по высоте</t>
  </si>
  <si>
    <r>
      <rPr>
        <b/>
        <sz val="11"/>
        <color theme="1"/>
        <rFont val="Calibri"/>
        <family val="2"/>
        <charset val="204"/>
        <scheme val="minor"/>
      </rP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
от правого бокового края панели</t>
    </r>
  </si>
  <si>
    <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 от левого бокового края панели</t>
    </r>
  </si>
  <si>
    <t>Положение отверстий на фасаде
для крепления боковины ящика</t>
  </si>
  <si>
    <t>Направляющие</t>
  </si>
  <si>
    <t>Сверление передней панели A</t>
  </si>
  <si>
    <t>Положение для сверления 1</t>
  </si>
  <si>
    <t>Положение для сверления 2</t>
  </si>
  <si>
    <t>Bohrposition 3</t>
  </si>
  <si>
    <t>Положение для сверления 4</t>
  </si>
  <si>
    <t>Сверлильный кондуктор</t>
  </si>
  <si>
    <t>Номинальная длина</t>
  </si>
  <si>
    <t>3.Отверстие</t>
  </si>
  <si>
    <t>4.Отверстие</t>
  </si>
  <si>
    <t>Внутр.ящик - минимальная глубина корпуса</t>
  </si>
  <si>
    <t>Внутренний ящик Минимальная глубина корпуса P2O</t>
  </si>
  <si>
    <t>Planmassführung</t>
  </si>
  <si>
    <t>Führung</t>
  </si>
  <si>
    <t>Höhendifferenz</t>
  </si>
  <si>
    <t>&gt;&gt;&gt; начинайте с нижнего ящика</t>
  </si>
  <si>
    <t>1. Отверстие</t>
  </si>
  <si>
    <t>2. Отверстие</t>
  </si>
  <si>
    <t>3. Отверстие</t>
  </si>
  <si>
    <t>4. Отверстие</t>
  </si>
  <si>
    <t>Белый</t>
  </si>
  <si>
    <t>Антрацит</t>
  </si>
  <si>
    <t>Серебристый</t>
  </si>
  <si>
    <t>КОМПЛЕКТ ЯЩИКА AVANTECH YOU, H77,NL400,СЕРЕБРИСТЫЙ</t>
  </si>
  <si>
    <t>КОМПЛЕКТ ЯЩИКА AVANTECH YOU, H77,NL450,СЕРЕБРИСТЫЙ</t>
  </si>
  <si>
    <t>КОМПЛЕКТ ЯЩИКА AVANTECH YOU, H77,NL500,СЕРЕБРИСТЫЙ</t>
  </si>
  <si>
    <t>КОМПЛЕКТ ЯЩИКА AVANTECH YOU, H77,NL550,СЕРЕБРИСТЫЙ</t>
  </si>
  <si>
    <t>КОМПЛЕКТ ЯЩИКА AVANTECH YOU, H101,NL270,СЕРЕБРИСТЫЙ</t>
  </si>
  <si>
    <t>КОМПЛЕКТ ЯЩИКА AVANTECH YOU, H101,NL300,СЕРЕБРИСТЫЙ</t>
  </si>
  <si>
    <t>КОМПЛЕКТ ЯЩИКА AVANTECH YOU, H101,NL350,СЕРЕБРИСТЫЙ</t>
  </si>
  <si>
    <t>КОМПЛЕКТ ЯЩИКА AVANTECH YOU, H101,NL400,СЕРЕБРИСТЫЙ</t>
  </si>
  <si>
    <t>КОМПЛЕКТ ЯЩИКА AVANTECH YOU, H101,NL450,СЕРЕБРИСТЫЙ</t>
  </si>
  <si>
    <t>КОМПЛЕКТ ЯЩИКА AVANTECH YOU, H101,NL500,СЕРЕБРИСТЫЙ</t>
  </si>
  <si>
    <t>КОМПЛЕКТ ЯЩИКА AVANTECH YOU, H101,NL550,СЕРЕБРИСТЫЙ</t>
  </si>
  <si>
    <t>КОМПЛЕКТ ЯЩИКА AVANTECH YOU, H101,NL600,СЕРЕБРИСТЫЙ</t>
  </si>
  <si>
    <t>КОМПЛЕКТ ЯЩИКА AVANTECH YOU, H101,NL650,СЕРЕБРИСТЫЙ</t>
  </si>
  <si>
    <t>КОМПЛЕКТ ЯЩИКА AVANTECH YOU, H139,NL300,СЕРЕБРИСТЫЙ</t>
  </si>
  <si>
    <t>КОМПЛЕКТ ЯЩИКА AVANTECH YOU, H139,NL350,СЕРЕБРИСТЫЙ</t>
  </si>
  <si>
    <t>КОМПЛЕКТ ЯЩИКА AVANTECH YOU, H139,NL400,СЕРЕБРИСТЫЙ</t>
  </si>
  <si>
    <t>КОМПЛЕКТ ЯЩИКА AVANTECH YOU, H139,NL450,СЕРЕБРИСТЫЙ</t>
  </si>
  <si>
    <t>КОМПЛЕКТ ЯЩИКА AVANTECH YOU, H139,NL500,СЕРЕБРИСТЫЙ</t>
  </si>
  <si>
    <t>КОМПЛЕКТ ЯЩИКА AVANTECH YOU, H139,NL550,СЕРЕБРИСТЫЙ</t>
  </si>
  <si>
    <t>КОМПЛЕКТ ЯЩИКА AVANTECH YOU, H139,NL600,СЕРЕБРИСТЫЙ</t>
  </si>
  <si>
    <t>КОМПЛЕКТ КОРОБА AVANTECH YOU, H187,NL270,СЕРЕБРИСТЫЙ</t>
  </si>
  <si>
    <t>КОМПЛЕКТ КОРОБА AVANTECH YOU, H187,NL300,СЕРЕБРИСТЫЙ</t>
  </si>
  <si>
    <t>КОМПЛЕКТ КОРОБА AVANTECH YOU, H187,NL350,СЕРЕБРИСТЫЙ</t>
  </si>
  <si>
    <t>КОМПЛЕКТ КОРОБА AVANTECH YOU, H187,NL400,СЕРЕБРИСТЫЙ</t>
  </si>
  <si>
    <t>КОМПЛЕКТ КОРОБА AVANTECH YOU, H187,NL450,СЕРЕБРИСТЫЙ</t>
  </si>
  <si>
    <t>КОМПЛЕКТ КОРОБА AVANTECH YOU, H187,NL500,СЕРЕБРИСТЫЙ</t>
  </si>
  <si>
    <t>КОМПЛЕКТ КОРОБА AVANTECH YOU, H187,NL550,СЕРЕБРИСТЫЙ</t>
  </si>
  <si>
    <t>КОМПЛЕКТ КОРОБА AVANTECH YOU, H187,NL600,СЕРЕБРИСТЫЙ</t>
  </si>
  <si>
    <t>КОМПЛЕКТ КОРОБА AVANTECH YOU, H187,NL650,СЕРЕБРИСТЫЙ</t>
  </si>
  <si>
    <t>КОМПЛЕКТ КОРОБА AVANTECH YOU, H251,NL350,СЕРЕБРИСТЫЙ</t>
  </si>
  <si>
    <t>КОМПЛЕКТ КОРОБА AVANTECH YOU, H251,NL400,СЕРЕБРИСТЫЙ</t>
  </si>
  <si>
    <t>КОМПЛЕКТ КОРОБА AVANTECH YOU, H251,NL450,СЕРЕБРИСТЫЙ</t>
  </si>
  <si>
    <t>КОМПЛЕКТ КОРОБА AVANTECH YOU, H251,NL500,СЕРЕБРИСТЫЙ</t>
  </si>
  <si>
    <t>КОМПЛЕКТ КОРОБА AVANTECH YOU, H251,NL550,СЕРЕБРИСТЫЙ</t>
  </si>
  <si>
    <t>КОМПЛЕКТ КОРОБА AVANTECH YOU, H251,NL600,СЕРЕБРИСТЫЙ</t>
  </si>
  <si>
    <t>КОМПЛЕКТ КОРОБА AVANTECH YOU, H251,NL650,СЕРЕБРИСТЫЙ</t>
  </si>
  <si>
    <t>КОМПЛЕКТ КОРОБА AVANTECH YOU INLAY, H187,NL350,СЕРЕБРИСТЫЙ</t>
  </si>
  <si>
    <t>КОМПЛЕКТ КОРОБА AVANTECH YOU INLAY, H187,NL400,СЕРЕБРИСТЫЙ</t>
  </si>
  <si>
    <t>КОМПЛЕКТ КОРОБА AVANTECH YOU INLAY, H187,NL450,СЕРЕБРИСТЫЙ</t>
  </si>
  <si>
    <t>КОМПЛЕКТ КОРОБА AVANTECH YOU INLAY, H187,NL500,СЕРЕБРИСТЫЙ</t>
  </si>
  <si>
    <t>КОМПЛЕКТ КОРОБА AVANTECH YOU INLAY, H187,NL550,СЕРЕБРИСТЫЙ</t>
  </si>
  <si>
    <t>КОМПЛЕКТ КОРОБА AVANTECH YOU INLAY, H187,NL600,СЕРЕБРИСТЫЙ</t>
  </si>
  <si>
    <t>КОМПЛЕКТ КОРОБА AVANTECH YOU INLAY, H187,NL650,СЕРЕБРИСТЫЙ</t>
  </si>
  <si>
    <t>КОМПЛЕКТ ЯЩИКА AVANTECH YOU, H77,NL400,БЕЛЫЙ</t>
  </si>
  <si>
    <t>КОМПЛЕКТ ЯЩИКА AVANTECH YOU, H77,NL450,БЕЛЫЙ</t>
  </si>
  <si>
    <t>КОМПЛЕКТ ЯЩИКА AVANTECH YOU, H77,NL500,БЕЛЫЙ</t>
  </si>
  <si>
    <t>КОМПЛЕКТ ЯЩИКА AVANTECH YOU, H77,NL550,БЕЛЫЙ</t>
  </si>
  <si>
    <t>КОМПЛЕКТ ЯЩИКА AVANTECH YOU, H101,NL270,БЕЛЫЙ</t>
  </si>
  <si>
    <t>КОМПЛЕКТ ЯЩИКА AVANTECH YOU, H101,NL300,БЕЛЫЙ</t>
  </si>
  <si>
    <t>КОМПЛЕКТ ЯЩИКА AVANTECH YOU, H101,NL350,БЕЛЫЙ</t>
  </si>
  <si>
    <t>КОМПЛЕКТ ЯЩИКА AVANTECH YOU, H101,NL400,БЕЛЫЙ</t>
  </si>
  <si>
    <t>КОМПЛЕКТ ЯЩИКА AVANTECH YOU, H101,NL450,БЕЛЫЙ</t>
  </si>
  <si>
    <t>КОМПЛЕКТ ЯЩИКА AVANTECH YOU, H101,NL500,БЕЛЫЙ</t>
  </si>
  <si>
    <t>КОМПЛЕКТ ЯЩИКА AVANTECH YOU, H101,NL550,БЕЛЫЙ</t>
  </si>
  <si>
    <t>КОМПЛЕКТ ЯЩИКА AVANTECH YOU, H101,NL600,БЕЛЫЙ</t>
  </si>
  <si>
    <t>КОМПЛЕКТ ЯЩИКА AVANTECH YOU, H101,NL650,БЕЛЫЙ</t>
  </si>
  <si>
    <t>КОМПЛЕКТ ЯЩИКА AVANTECH YOU, H139,NL300,БЕЛЫЙ</t>
  </si>
  <si>
    <t>КОМПЛЕКТ ЯЩИКА AVANTECH YOU, H139,NL350,БЕЛЫЙ</t>
  </si>
  <si>
    <t>КОМПЛЕКТ ЯЩИКА AVANTECH YOU, H139,NL400,БЕЛЫЙ</t>
  </si>
  <si>
    <t>КОМПЛЕКТ ЯЩИКА AVANTECH YOU, H139,NL450,БЕЛЫЙ</t>
  </si>
  <si>
    <t>КОМПЛЕКТ ЯЩИКА AVANTECH YOU, H139,NL500,БЕЛЫЙ</t>
  </si>
  <si>
    <t>КОМПЛЕКТ ЯЩИКА AVANTECH YOU, H139,NL550,БЕЛЫЙ</t>
  </si>
  <si>
    <t>КОМПЛЕКТ ЯЩИКА AVANTECH YOU, H139,NL600,БЕЛЫЙ</t>
  </si>
  <si>
    <t>КОМПЛЕКТ КОРОБА AVANTECH YOU, H187,NL270,БЕЛЫЙ</t>
  </si>
  <si>
    <t>КОМПЛЕКТ КОРОБА AVANTECH YOU, H187,NL300,БЕЛЫЙ</t>
  </si>
  <si>
    <t>КОМПЛЕКТ КОРОБА AVANTECH YOU, H187,NL350,БЕЛЫЙ</t>
  </si>
  <si>
    <t>КОМПЛЕКТ КОРОБА AVANTECH YOU, H187,NL400,БЕЛЫЙ</t>
  </si>
  <si>
    <t>КОМПЛЕКТ КОРОБА AVANTECH YOU, H187,NL450,БЕЛЫЙ</t>
  </si>
  <si>
    <t>КОМПЛЕКТ КОРОБА AVANTECH YOU, H187,NL500,БЕЛЫЙ</t>
  </si>
  <si>
    <t>КОМПЛЕКТ КОРОБА AVANTECH YOU, H187,NL550,БЕЛЫЙ</t>
  </si>
  <si>
    <t>КОМПЛЕКТ КОРОБА AVANTECH YOU, H187,NL600,БЕЛЫЙ</t>
  </si>
  <si>
    <t>КОМПЛЕКТ КОРОБА AVANTECH YOU, H187,NL650,БЕЛЫЙ</t>
  </si>
  <si>
    <t>КОМПЛЕКТ КОРОБА AVANTECH YOU, H251,NL350,БЕЛЫЙ</t>
  </si>
  <si>
    <t>КОМПЛЕКТ КОРОБА AVANTECH YOU, H251,NL400,БЕЛЫЙ</t>
  </si>
  <si>
    <t>КОМПЛЕКТ КОРОБА AVANTECH YOU, H251,NL450,БЕЛЫЙ</t>
  </si>
  <si>
    <t>КОМПЛЕКТ КОРОБА AVANTECH YOU, H251,NL500,БЕЛЫЙ</t>
  </si>
  <si>
    <t>КОМПЛЕКТ КОРОБА AVANTECH YOU, H251,NL550,БЕЛЫЙ</t>
  </si>
  <si>
    <t>КОМПЛЕКТ КОРОБА AVANTECH YOU, H251,NL600,БЕЛЫЙ</t>
  </si>
  <si>
    <t>КОМПЛЕКТ КОРОБА AVANTECH YOU, H251,NL650,БЕЛЫЙ</t>
  </si>
  <si>
    <t>КОМПЛЕКТ КОРОБА AVANTECH YOU INLAY, H187,NL350,БЕЛЫЙ</t>
  </si>
  <si>
    <t>КОМПЛЕКТ КОРОБА AVANTECH YOU INLAY, H187,NL400,БЕЛЫЙ</t>
  </si>
  <si>
    <t>КОМПЛЕКТ КОРОБА AVANTECH YOU INLAY, H187,NL450,БЕЛЫЙ</t>
  </si>
  <si>
    <t>КОМПЛЕКТ КОРОБА AVANTECH YOU INLAY, H187,NL500,БЕЛЫЙ</t>
  </si>
  <si>
    <t>КОМПЛЕКТ КОРОБА AVANTECH YOU INLAY, H187,NL550,БЕЛЫЙ</t>
  </si>
  <si>
    <t>КОМПЛЕКТ КОРОБА AVANTECH YOU INLAY, H187,NL600,БЕЛЫЙ</t>
  </si>
  <si>
    <t>КОМПЛЕКТ КОРОБА AVANTECH YOU INLAY, H187,NL650,БЕЛЫЙ</t>
  </si>
  <si>
    <t>КОМПЛЕКТ ЯЩИКА AVANTECH YOU, H77,NL400,АНТРАЦИТ</t>
  </si>
  <si>
    <t>КОМПЛЕКТ ЯЩИКА AVANTECH YOU, H77,NL450,АНТРАЦИТ</t>
  </si>
  <si>
    <t>КОМПЛЕКТ ЯЩИКА AVANTECH YOU, H77,NL500,АНТРАЦИТ</t>
  </si>
  <si>
    <t>КОМПЛЕКТ ЯЩИКА AVANTECH YOU, H77,NL550,АНТРАЦИТ</t>
  </si>
  <si>
    <t>КОМПЛЕКТ ЯЩИКА AVANTECH YOU, H101,NL270,АНТРАЦИТ</t>
  </si>
  <si>
    <t>КОМПЛЕКТ ЯЩИКА AVANTECH YOU, H101,NL300,АНТРАЦИТ</t>
  </si>
  <si>
    <t>КОМПЛЕКТ ЯЩИКА AVANTECH YOU, H101,NL350,АНТРАЦИТ</t>
  </si>
  <si>
    <t>КОМПЛЕКТ ЯЩИКА AVANTECH YOU, H101,NL400,АНТРАЦИТ</t>
  </si>
  <si>
    <t>КОМПЛЕКТ ЯЩИКА AVANTECH YOU, H101,NL450,АНТРАЦИТ</t>
  </si>
  <si>
    <t>КОМПЛЕКТ ЯЩИКА AVANTECH YOU, H101,NL500,АНТРАЦИТ</t>
  </si>
  <si>
    <t>КОМПЛЕКТ ЯЩИКА AVANTECH YOU, H101,NL550,АНТРАЦИТ</t>
  </si>
  <si>
    <t>КОМПЛЕКТ ЯЩИКА AVANTECH YOU, H101,NL600,АНТРАЦИТ</t>
  </si>
  <si>
    <t>КОМПЛЕКТ ЯЩИКА AVANTECH YOU, H101,NL650,АНТРАЦИТ</t>
  </si>
  <si>
    <t>КОМПЛЕКТ ЯЩИКА AVANTECH YOU, H139,NL300,АНТРАЦИТ</t>
  </si>
  <si>
    <t>КОМПЛЕКТ ЯЩИКА AVANTECH YOU, H139,NL350,АНТРАЦИТ</t>
  </si>
  <si>
    <t>КОМПЛЕКТ ЯЩИКА AVANTECH YOU, H139,NL400,АНТРАЦИТ</t>
  </si>
  <si>
    <t>КОМПЛЕКТ ЯЩИКА AVANTECH YOU, H139,NL450,АНТРАЦИТ</t>
  </si>
  <si>
    <t>КОМПЛЕКТ ЯЩИКА AVANTECH YOU, H139,NL500,АНТРАЦИТ</t>
  </si>
  <si>
    <t>КОМПЛЕКТ ЯЩИКА AVANTECH YOU, H139,NL550,АНТРАЦИТ</t>
  </si>
  <si>
    <t>КОМПЛЕКТ ЯЩИКА AVANTECH YOU, H139,NL600,АНТРАЦИТ</t>
  </si>
  <si>
    <t>КОМПЛЕКТ КОРОБА AVANTECH YOU, H187,NL270,АНТРАЦИТ</t>
  </si>
  <si>
    <t>КОМПЛЕКТ КОРОБА AVANTECH YOU, H187,NL300,АНТРАЦИТ</t>
  </si>
  <si>
    <t>КОМПЛЕКТ КОРОБА AVANTECH YOU, H187,NL350,АНТРАЦИТ</t>
  </si>
  <si>
    <t>КОМПЛЕКТ КОРОБА AVANTECH YOU, H187,NL400,АНТРАЦИТ</t>
  </si>
  <si>
    <t>КОМПЛЕКТ КОРОБА AVANTECH YOU, H187,NL450,АНТРАЦИТ</t>
  </si>
  <si>
    <t>КОМПЛЕКТ КОРОБА AVANTECH YOU, H187,NL500,АНТРАЦИТ</t>
  </si>
  <si>
    <t>КОМПЛЕКТ КОРОБА AVANTECH YOU, H187,NL550,АНТРАЦИТ</t>
  </si>
  <si>
    <t>КОМПЛЕКТ КОРОБА AVANTECH YOU, H187,NL600,АНТРАЦИТ</t>
  </si>
  <si>
    <t>КОМПЛЕКТ КОРОБА AVANTECH YOU, H187,NL650,АНТРАЦИТ</t>
  </si>
  <si>
    <t>КОМПЛЕКТ КОРОБА AVANTECH YOU, H251,NL350,АНТРАЦИТ</t>
  </si>
  <si>
    <t>КОМПЛЕКТ КОРОБА AVANTECH YOU, H251,NL400,АНТРАЦИТ</t>
  </si>
  <si>
    <t>КОМПЛЕКТ КОРОБА AVANTECH YOU, H251,NL450,АНТРАЦИТ</t>
  </si>
  <si>
    <t>КОМПЛЕКТ КОРОБА AVANTECH YOU, H251,NL500,АНТРАЦИТ</t>
  </si>
  <si>
    <t>КОМПЛЕКТ КОРОБА AVANTECH YOU, H251,NL550,АНТРАЦИТ</t>
  </si>
  <si>
    <t>КОМПЛЕКТ КОРОБА AVANTECH YOU, H251,NL600,АНТРАЦИТ</t>
  </si>
  <si>
    <t>КОМПЛЕКТ КОРОБА AVANTECH YOU, H251,NL650,АНТРАЦИТ</t>
  </si>
  <si>
    <t>КОМПЛЕКТ КОРОБА AVANTECH YOU INLAY, H187,NL350,АНТРАЦИТ</t>
  </si>
  <si>
    <t>КОМПЛЕКТ КОРОБА AVANTECH YOU INLAY, H187,NL400,АНТРАЦИТ</t>
  </si>
  <si>
    <t>КОМПЛЕКТ КОРОБА AVANTECH YOU INLAY, H187,NL450,АНТРАЦИТ</t>
  </si>
  <si>
    <t>КОМПЛЕКТ КОРОБА AVANTECH YOU INLAY, H187,NL500,АНТРАЦИТ</t>
  </si>
  <si>
    <t>КОМПЛЕКТ КОРОБА AVANTECH YOU INLAY, H187,NL550,АНТРАЦИТ</t>
  </si>
  <si>
    <t>КОМПЛЕКТ КОРОБА AVANTECH YOU INLAY, H187,NL600,АНТРАЦИТ</t>
  </si>
  <si>
    <t>КОМПЛЕКТ КОРОБА AVANTECH YOU INLAY, H187,NL650,АНТРАЦИТ</t>
  </si>
  <si>
    <t>БОКОВИНА ЯЩИКА AVANTECH YOU, H77,NL400,СЕРЕБРИСТАЯ,ЛЕВАЯ</t>
  </si>
  <si>
    <t>БОКОВИНА ЯЩИКА AVANTECH YOU, H77,NL400,СЕРЕБРИСТАЯ,ПРАВАЯ</t>
  </si>
  <si>
    <t>БОКОВИНА ЯЩИКА AVANTECH YOU, H77,NL450,СЕРЕБРИСТАЯ,ЛЕВАЯ</t>
  </si>
  <si>
    <t>БОКОВИНА ЯЩИКА AVANTECH YOU, H77,NL450,СЕРЕБРИСТАЯ,ПРАВАЯ</t>
  </si>
  <si>
    <t>БОКОВИНА ЯЩИКА AVANTECH YOU, H77,NL500,СЕРЕБРИСТАЯ,ЛЕВАЯ</t>
  </si>
  <si>
    <t>БОКОВИНА ЯЩИКА AVANTECH YOU, H77,NL500,СЕРЕБРИСТАЯ,ПРАВАЯ</t>
  </si>
  <si>
    <t>БОКОВИНА ЯЩИКА AVANTECH YOU, H77,NL550,СЕРЕБРИСТАЯ,ЛЕВАЯ</t>
  </si>
  <si>
    <t>БОКОВИНА ЯЩИКА AVANTECH YOU, H77,NL550,СЕРЕБРИСТАЯ,ПРАВАЯ</t>
  </si>
  <si>
    <t>БОКОВИНА ЯЩИКА AVANTECH YOU, H101,NL270,СЕРЕБРИСТАЯ,ЛЕВАЯ</t>
  </si>
  <si>
    <t>БОКОВИНА ЯЩИКА AVANTECH YOU, H101,NL270,СЕРЕБРИСТАЯ,ПРАВАЯ</t>
  </si>
  <si>
    <t>БОКОВИНА ЯЩИКА AVANTECH YOU, H101,NL300,СЕРЕБРИСТАЯ,ЛЕВАЯ</t>
  </si>
  <si>
    <t>БОКОВИНА ЯЩИКА AVANTECH YOU, H101,NL300,СЕРЕБРИСТАЯ,ПРАВАЯ</t>
  </si>
  <si>
    <t>БОКОВИНА ЯЩИКА AVANTECH YOU, H101,NL350,СЕРЕБРИСТАЯ,ЛЕВАЯ</t>
  </si>
  <si>
    <t>БОКОВИНА ЯЩИКА AVANTECH YOU, H101,NL350,СЕРЕБРИСТАЯ,ПРАВАЯ</t>
  </si>
  <si>
    <t>БОКОВИНА ЯЩИКА AVANTECH YOU, H101,NL400,СЕРЕБРИСТАЯ,ЛЕВАЯ</t>
  </si>
  <si>
    <t>БОКОВИНА ЯЩИКА AVANTECH YOU, H101,NL400,СЕРЕБРИСТАЯ,ПРАВАЯ</t>
  </si>
  <si>
    <t>БОКОВИНА ЯЩИКА AVANTECH YOU, H101,NL450,СЕРЕБРИСТАЯ,ЛЕВАЯ</t>
  </si>
  <si>
    <t>БОКОВИНА ЯЩИКА AVANTECH YOU, H101,NL450,СЕРЕБРИСТАЯ,ПРАВАЯ</t>
  </si>
  <si>
    <t>БОКОВИНА ЯЩИКА AVANTECH YOU, H101,NL500,СЕРЕБРИСТАЯ,ЛЕВАЯ</t>
  </si>
  <si>
    <t>БОКОВИНА ЯЩИКА AVANTECH YOU, H101,NL500,СЕРЕБРИСТАЯ,ПРАВАЯ</t>
  </si>
  <si>
    <t>БОКОВИНА ЯЩИКА AVANTECH YOU, H101,NL550,СЕРЕБРИСТАЯ,ЛЕВАЯ</t>
  </si>
  <si>
    <t>БОКОВИНА ЯЩИКА AVANTECH YOU, H101,NL550,СЕРЕБРИСТАЯ,ПРАВАЯ</t>
  </si>
  <si>
    <t>БОКОВИНА ЯЩИКА AVANTECH YOU, H101,NL600,СЕРЕБРИСТАЯ,ЛЕВАЯ</t>
  </si>
  <si>
    <t>БОКОВИНА ЯЩИКА AVANTECH YOU, H101,NL600,СЕРЕБРИСТАЯ,ПРАВАЯ</t>
  </si>
  <si>
    <t>БОКОВИНА ЯЩИКА AVANTECH YOU, H101,NL650,СЕРЕБРИСТАЯ,ЛЕВАЯ</t>
  </si>
  <si>
    <t>БОКОВИНА ЯЩИКА AVANTECH YOU, H101,NL650,СЕРЕБРИСТАЯ,ПРАВАЯ</t>
  </si>
  <si>
    <t>БОКОВИНА ЯЩИКА AVANTECH YOU, H139,NL300,СЕРЕБРИСТАЯ,ЛЕВАЯ</t>
  </si>
  <si>
    <t>БОКОВИНА ЯЩИКА AVANTECH YOU, H139,NL300,СЕРЕБРИСТАЯ,ПРАВАЯ</t>
  </si>
  <si>
    <t>БОКОВИНА ЯЩИКА AVANTECH YOU, H139,NL350,СЕРЕБРИСТАЯ,ЛЕВАЯ</t>
  </si>
  <si>
    <t>БОКОВИНА ЯЩИКА AVANTECH YOU, H139,NL350,СЕРЕБРИСТАЯ,ПРАВАЯ</t>
  </si>
  <si>
    <t>БОКОВИНА ЯЩИКА AVANTECH YOU, H139,NL400,СЕРЕБРИСТАЯ,ЛЕВАЯ</t>
  </si>
  <si>
    <t>БОКОВИНА ЯЩИКА AVANTECH YOU, H139,NL400,СЕРЕБРИСТАЯ,ПРАВАЯ</t>
  </si>
  <si>
    <t>БОКОВИНА ЯЩИКА AVANTECH YOU, H139,NL450,СЕРЕБРИСТАЯ,ЛЕВАЯ</t>
  </si>
  <si>
    <t>БОКОВИНА ЯЩИКА AVANTECH YOU, H139,NL450,СЕРЕБРИСТАЯ,ПРАВАЯ</t>
  </si>
  <si>
    <t>БОКОВИНА ЯЩИКА AVANTECH YOU, H139,NL500,СЕРЕБРИСТАЯ,ЛЕВАЯ</t>
  </si>
  <si>
    <t>БОКОВИНА ЯЩИКА AVANTECH YOU, H139,NL500,СЕРЕБРИСТАЯ,ПРАВАЯ</t>
  </si>
  <si>
    <t>БОКОВИНА ЯЩИКА AVANTECH YOU, H139,NL550,СЕРЕБРИСТАЯ,ЛЕВАЯ</t>
  </si>
  <si>
    <t>БОКОВИНА ЯЩИКА AVANTECH YOU, H139,NL550,СЕРЕБРИСТАЯ,ПРАВАЯ</t>
  </si>
  <si>
    <t>БОКОВИНА ЯЩИКА AVANTECH YOU, H139,NL600,СЕРЕБРИСТАЯ,ЛЕВАЯ</t>
  </si>
  <si>
    <t>БОКОВИНА ЯЩИКА AVANTECH YOU, H139,NL600,СЕРЕБРИСТАЯ,ПРАВАЯ</t>
  </si>
  <si>
    <t>БОКОВИНА ЯЩИКА AVANTECH YOU, H187,NL270,СЕРЕБРИСТАЯ,ЛЕВАЯ</t>
  </si>
  <si>
    <t>БОКОВИНА ЯЩИКА AVANTECH YOU, H187,NL270,СЕРЕБРИСТАЯ,ПРАВАЯ</t>
  </si>
  <si>
    <t>БОКОВИНА ЯЩИКА AVANTECH YOU, H187,NL300,СЕРЕБРИСТАЯ,ЛЕВАЯ</t>
  </si>
  <si>
    <t>БОКОВИНА ЯЩИКА AVANTECH YOU, H187,NL300,СЕРЕБРИСТАЯ,ПРАВАЯ</t>
  </si>
  <si>
    <t>БОКОВИНА ЯЩИКА AVANTECH YOU, H187,NL350,СЕРЕБРИСТАЯ,ЛЕВАЯ</t>
  </si>
  <si>
    <t>БОКОВИНА ЯЩИКА AVANTECH YOU, H187,NL350,СЕРЕБРИСТАЯ,ПРАВАЯ</t>
  </si>
  <si>
    <t>БОКОВИНА ЯЩИКА AVANTECH YOU, H187,NL400,СЕРЕБРИСТАЯ,ЛЕВАЯ</t>
  </si>
  <si>
    <t>БОКОВИНА ЯЩИКА AVANTECH YOU, H187,NL400,СЕРЕБРИСТАЯ,ПРАВАЯ</t>
  </si>
  <si>
    <t>БОКОВИНА ЯЩИКА AVANTECH YOU, H187,NL450,СЕРЕБРИСТАЯ,ЛЕВАЯ</t>
  </si>
  <si>
    <t>БОКОВИНА ЯЩИКА AVANTECH YOU, H187,NL450,СЕРЕБРИСТАЯ,ПРАВАЯ</t>
  </si>
  <si>
    <t>БОКОВИНА ЯЩИКА AVANTECH YOU, H187,NL500,СЕРЕБРИСТАЯ,ЛЕВАЯ</t>
  </si>
  <si>
    <t>БОКОВИНА ЯЩИКА AVANTECH YOU, H187,NL500,СЕРЕБРИСТАЯ,ПРАВАЯ</t>
  </si>
  <si>
    <t>БОКОВИНА ЯЩИКА AVANTECH YOU, H187,NL550,СЕРЕБРИСТАЯ,ЛЕВАЯ</t>
  </si>
  <si>
    <t>БОКОВИНА ЯЩИКА AVANTECH YOU, H187,NL550,СЕРЕБРИСТАЯ,ПРАВАЯ</t>
  </si>
  <si>
    <t>БОКОВИНА ЯЩИКА AVANTECH YOU, H187,NL600,СЕРЕБРИСТАЯ,ЛЕВАЯ</t>
  </si>
  <si>
    <t>БОКОВИНА ЯЩИКА AVANTECH YOU, H187,NL600,СЕРЕБРИСТАЯ,ПРАВАЯ</t>
  </si>
  <si>
    <t>БОКОВИНА ЯЩИКА AVANTECH YOU, H187,NL650,СЕРЕБРИСТАЯ,ЛЕВАЯ</t>
  </si>
  <si>
    <t>БОКОВИНА ЯЩИКА AVANTECH YOU, H187,NL650,СЕРЕБРИСТАЯ,ПРАВАЯ</t>
  </si>
  <si>
    <t>БОКОВИНА ЯЩИКА AVANTECH YOU, H251,NL350,СЕРЕБРИСТАЯ,ЛЕВАЯ</t>
  </si>
  <si>
    <t>БОКОВИНА ЯЩИКА AVANTECH YOU, H251,NL350,СЕРЕБРИСТАЯ,ПРАВАЯ</t>
  </si>
  <si>
    <t>БОКОВИНА ЯЩИКА AVANTECH YOU, H251,NL400,СЕРЕБРИСТАЯ,ЛЕВАЯ</t>
  </si>
  <si>
    <t>БОКОВИНА ЯЩИКА AVANTECH YOU, H251,NL400,СЕРЕБРИСТАЯ,ПРАВАЯ</t>
  </si>
  <si>
    <t>БОКОВИНА ЯЩИКА AVANTECH YOU, H251,NL450,СЕРЕБРИСТАЯ,ЛЕВАЯ</t>
  </si>
  <si>
    <t>БОКОВИНА ЯЩИКА AVANTECH YOU, H251,NL450,СЕРЕБРИСТАЯ,ПРАВАЯ</t>
  </si>
  <si>
    <t>БОКОВИНА ЯЩИКА AVANTECH YOU, H251,NL500,СЕРЕБРИСТАЯ,ЛЕВАЯ</t>
  </si>
  <si>
    <t>БОКОВИНА ЯЩИКА AVANTECH YOU, H251,NL500,СЕРЕБРИСТАЯ,ПРАВАЯ</t>
  </si>
  <si>
    <t>БОКОВИНА ЯЩИКА AVANTECH YOU, H251,NL550,СЕРЕБРИСТАЯ,ЛЕВАЯ</t>
  </si>
  <si>
    <t>БОКОВИНА ЯЩИКА AVANTECH YOU, H251,NL550,СЕРЕБРИСТАЯ,ПРАВАЯ</t>
  </si>
  <si>
    <t>БОКОВИНА ЯЩИКА AVANTECH YOU, H251,NL600,СЕРЕБРИСТАЯ,ЛЕВАЯ</t>
  </si>
  <si>
    <t>БОКОВИНА ЯЩИКА AVANTECH YOU, H251,NL600,СЕРЕБРИСТАЯ,ПРАВАЯ</t>
  </si>
  <si>
    <t>БОКОВИНА ЯЩИКА AVANTECH YOU, H251,NL650,СЕРЕБРИСТАЯ,ЛЕВАЯ</t>
  </si>
  <si>
    <t>БОКОВИНА ЯЩИКА AVANTECH YOU, H251,NL650,СЕРЕБРИСТАЯ,ПРАВАЯ</t>
  </si>
  <si>
    <t>БОКОВИНА ЯЩИКА AVANTECH YOU INLAY,H187,NL350,СЕРЕБРИСТАЯ, ЛЕВАЯ</t>
  </si>
  <si>
    <t>БОКОВИНА ЯЩИКА AVANTECH YOU INLAY,H187,NL350,СЕРЕБРИСТАЯ, ПРАВАЯ</t>
  </si>
  <si>
    <t>БОКОВИНА ЯЩИКА AVANTECH YOU INLAY,H187,NL400,СЕРЕБРИСТАЯ, ЛЕВАЯ</t>
  </si>
  <si>
    <t>БОКОВИНА ЯЩИКА AVANTECH YOU INLAY,H187,NL400,СЕРЕБРИСТАЯ, ПРАВАЯ</t>
  </si>
  <si>
    <t>БОКОВИНА ЯЩИКА AVANTECH YOU INLAY,H187,NL450,СЕРЕБРИСТАЯ, ЛЕВАЯ</t>
  </si>
  <si>
    <t>БОКОВИНА ЯЩИКА AVANTECH YOU INLAY,H187,NL450,СЕРЕБРИСТАЯ, ПРАВАЯ</t>
  </si>
  <si>
    <t>БОКОВИНА ЯЩИКА AVANTECH YOU INLAY,H187,NL500,СЕРЕБРИСТАЯ, ЛЕВАЯ</t>
  </si>
  <si>
    <t>БОКОВИНА ЯЩИКА AVANTECH YOU INLAY,H187,NL500,СЕРЕБРИСТАЯ, ПРАВАЯ</t>
  </si>
  <si>
    <t>БОКОВИНА ЯЩИКА AVANTECH YOU INLAY,H187,NL550,СЕРЕБРИСТАЯ, ЛЕВАЯ</t>
  </si>
  <si>
    <t>БОКОВИНА ЯЩИКА AVANTECH YOU INLAY,H187,NL550,СЕРЕБРИСТАЯ, ПРАВАЯ</t>
  </si>
  <si>
    <t>БОКОВИНА ЯЩИКА AVANTECH YOU INLAY,H187,NL600,СЕРЕБРИСТАЯ, ЛЕВАЯ</t>
  </si>
  <si>
    <t>БОКОВИНА ЯЩИКА AVANTECH YOU INLAY,H187,NL600,СЕРЕБРИСТАЯ, ПРАВАЯ</t>
  </si>
  <si>
    <t>БОКОВИНА ЯЩИКА AVANTECH YOU INLAY,H187,NL650,СЕРЕБРИСТАЯ, ЛЕВАЯ</t>
  </si>
  <si>
    <t>БОКОВИНА ЯЩИКА AVANTECH YOU INLAY,H187,NL650,СЕРЕБРИСТАЯ, ПРАВАЯ</t>
  </si>
  <si>
    <t>ЗАДНЯЯ СТЕНКА ЯЩИКА AVANTECH YOU,H77,KD16,KB600,СТАЛЬ, СЕРЕБРИСТАЯ</t>
  </si>
  <si>
    <t>ЗАДНЯЯ СТЕНКА ЯЩИКА AVANTECH YOU,H77,KD18,KB600,СТАЛЬ, СЕРЕБРИСТАЯ</t>
  </si>
  <si>
    <t>ЗАДНЯЯ СТЕНКА ЯЩИКА AVANTECH YOU,H101,KD16,KB300,СТАЛЬ, СЕРЕБРИСТАЯ</t>
  </si>
  <si>
    <t>ЗАДНЯЯ СТЕНКА ЯЩИКА AVANTECH YOU,H101,KD16,KB400,СТАЛЬ, СЕРЕБРИСТАЯ</t>
  </si>
  <si>
    <t>ЗАДНЯЯ СТЕНКА ЯЩИКА AVANTECH YOU,H101,KD16,KB450,СТАЛЬ, СЕРЕБРИСТАЯ</t>
  </si>
  <si>
    <t>ЗАДНЯЯ СТЕНКА ЯЩИКА AVANTECH YOU,H101,KD16,KB500,СТАЛЬ, СЕРЕБРИСТАЯ</t>
  </si>
  <si>
    <t>ЗАДНЯЯ СТЕНКА ЯЩИКА AVANTECH YOU,H101,KD16,KB600,СТАЛЬ, СЕРЕБРИСТАЯ</t>
  </si>
  <si>
    <t>ЗАДНЯЯ СТЕНКА ЯЩИКА AVANTECH YOU,H101,KD16,KB800,СТАЛЬ, СЕРЕБРИСТАЯ</t>
  </si>
  <si>
    <t>ЗАДНЯЯ СТЕНКА ЯЩИКА AVANTECH YOU,H101,KD16,KB900,СТАЛЬ, СЕРЕБРИСТАЯ</t>
  </si>
  <si>
    <t>ЗАДНЯЯ СТЕНКА ЯЩИКА AVANTECH YOU,H101,KD16,KB1000,СТАЛЬ, СЕРЕБРИСТАЯ</t>
  </si>
  <si>
    <t>ЗАДНЯЯ СТЕНКА ЯЩИКА AVANTECH YOU,H101,KD16,KB1200,СТАЛЬ, СЕРЕБРИСТАЯ</t>
  </si>
  <si>
    <t>ЗАДНЯЯ СТЕНКА ЯЩИКА AVANTECH YOU,H101,KD18,KB300,СТАЛЬ, СЕРЕБРИСТАЯ</t>
  </si>
  <si>
    <t>ЗАДНЯЯ СТЕНКА ЯЩИКА AVANTECH YOU,H101,KD18,KB400,СТАЛЬ, СЕРЕБРИСТАЯ</t>
  </si>
  <si>
    <t>ЗАДНЯЯ СТЕНКА ЯЩИКА AVANTECH YOU,H101,KD18,KB450,СТАЛЬ, СЕРЕБРИСТАЯ</t>
  </si>
  <si>
    <t>ЗАДНЯЯ СТЕНКА ЯЩИКА AVANTECH YOU,H101,KD18,KB500,СТАЛЬ, СЕРЕБРИСТАЯ</t>
  </si>
  <si>
    <t>ЗАДНЯЯ СТЕНКА ЯЩИКА AVANTECH YOU,H101,KD18,KB600,СТАЛЬ, СЕРЕБРИСТАЯ</t>
  </si>
  <si>
    <t>ЗАДНЯЯ СТЕНКА ЯЩИКА AVANTECH YOU,H101,KD18,KB800,СТАЛЬ, СЕРЕБРИСТАЯ</t>
  </si>
  <si>
    <t>ЗАДНЯЯ СТЕНКА ЯЩИКА AVANTECH YOU,H101,KD18,KB900,СТАЛЬ, СЕРЕБРИСТАЯ</t>
  </si>
  <si>
    <t>ЗАДНЯЯ СТЕНКА ЯЩИКА AVANTECH YOU,H101,KD18,KB1000,СТАЛЬ, СЕРЕБРИСТАЯ</t>
  </si>
  <si>
    <t>ЗАДНЯЯ СТЕНКА ЯЩИКА AVANTECH YOU,H101,KD18,KB1200,СТАЛЬ, СЕРЕБРИСТАЯ</t>
  </si>
  <si>
    <t>ЗАДНЯЯ СТЕНКА ЯЩИКА AVANTECH YOU,H139,KD16,KB300,СТАЛЬ, СЕРЕБРИСТАЯ</t>
  </si>
  <si>
    <t>ЗАДНЯЯ СТЕНКА ЯЩИКА AVANTECH YOU,H139,KD16,KB400,СТАЛЬ, СЕРЕБРИСТАЯ</t>
  </si>
  <si>
    <t>ЗАДНЯЯ СТЕНКА ЯЩИКА AVANTECH YOU,H139,KD16,KB450,СТАЛЬ, СЕРЕБРИСТАЯ</t>
  </si>
  <si>
    <t>ЗАДНЯЯ СТЕНКА ЯЩИКА AVANTECH YOU,H139,KD16,KB500,СТАЛЬ, СЕРЕБРИСТАЯ</t>
  </si>
  <si>
    <t>ЗАДНЯЯ СТЕНКА ЯЩИКА AVANTECH YOU,H139,KD16,KB600,СТАЛЬ, СЕРЕБРИСТАЯ</t>
  </si>
  <si>
    <t>ЗАДНЯЯ СТЕНКА ЯЩИКА AVANTECH YOU,H139,KD16,KB800,СТАЛЬ, СЕРЕБРИСТАЯ</t>
  </si>
  <si>
    <t>ЗАДНЯЯ СТЕНКА ЯЩИКА AVANTECH YOU,H139,KD16,KB900,СТАЛЬ, СЕРЕБРИСТАЯ</t>
  </si>
  <si>
    <t>ЗАДНЯЯ СТЕНКА ЯЩИКА AVANTECH YOU,H139,KD16,KB1000,СТАЛЬ, СЕРЕБРИСТАЯ</t>
  </si>
  <si>
    <t>ЗАДНЯЯ СТЕНКА ЯЩИКА AVANTECH YOU,H139,KD16,KB1200,СТАЛЬ, СЕРЕБРИСТАЯ</t>
  </si>
  <si>
    <t>ЗАДНЯЯ СТЕНКА ЯЩИКА AVANTECH YOU,H139,KD18,KB300,СТАЛЬ, СЕРЕБРИСТАЯ</t>
  </si>
  <si>
    <t>ЗАДНЯЯ СТЕНКА ЯЩИКА AVANTECH YOU,H139,KD18,KB400,СТАЛЬ, СЕРЕБРИСТАЯ</t>
  </si>
  <si>
    <t>ЗАДНЯЯ СТЕНКА ЯЩИКА AVANTECH YOU,H139,KD18,KB450,СТАЛЬ, СЕРЕБРИСТАЯ</t>
  </si>
  <si>
    <t>ЗАДНЯЯ СТЕНКА ЯЩИКА AVANTECH YOU,H139,KD18,KB500,СТАЛЬ, СЕРЕБРИСТАЯ</t>
  </si>
  <si>
    <t>ЗАДНЯЯ СТЕНКА ЯЩИКА AVANTECH YOU,H139,KD18,KB600,СТАЛЬ, СЕРЕБРИСТАЯ</t>
  </si>
  <si>
    <t>ЗАДНЯЯ СТЕНКА ЯЩИКА AVANTECH YOU,H139,KD18,KB800,СТАЛЬ, СЕРЕБРИСТАЯ</t>
  </si>
  <si>
    <t>ЗАДНЯЯ СТЕНКА ЯЩИКА AVANTECH YOU,H139,KD18,KB900,СТАЛЬ, СЕРЕБРИСТАЯ</t>
  </si>
  <si>
    <t>ЗАДНЯЯ СТЕНКА ЯЩИКА AVANTECH YOU,H139,KD18,KB1000,СТАЛЬ, СЕРЕБРИСТАЯ</t>
  </si>
  <si>
    <t>ЗАДНЯЯ СТЕНКА ЯЩИКА AVANTECH YOU,H139,KD18,KB1200,СТАЛЬ, СЕРЕБРИСТАЯ</t>
  </si>
  <si>
    <t>ЗАДНЯЯ СТЕНКА КОРОБА AVANTECH YOU,H187,KD16,KB300,СТАЛЬ, СЕРЕБРИСТАЯ</t>
  </si>
  <si>
    <t>ЗАДНЯЯ СТЕНКА КОРОБА AVANTECH YOU,H187,KD16,KB400,СТАЛЬ, СЕРЕБРИСТАЯ</t>
  </si>
  <si>
    <t>ЗАДНЯЯ СТЕНКА КОРОБА AVANTECH YOU,H187,KD16,KB450,СТАЛЬ, СЕРЕБРИСТАЯ</t>
  </si>
  <si>
    <t>ЗАДНЯЯ СТЕНКА КОРОБА AVANTECH YOU,H187,KD16,KB500,СТАЛЬ, СЕРЕБРИСТАЯ</t>
  </si>
  <si>
    <t>ЗАДНЯЯ СТЕНКА КОРОБА AVANTECH YOU,H187,KD16,KB600,СТАЛЬ, СЕРЕБРИСТАЯ</t>
  </si>
  <si>
    <t>ЗАДНЯЯ СТЕНКА КОРОБА AVANTECH YOU,H187,KD16,KB800,СТАЛЬ, СЕРЕБРИСТАЯ</t>
  </si>
  <si>
    <t>ЗАДНЯЯ СТЕНКА КОРОБА AVANTECH YOU,H187,KD16,KB900,СТАЛЬ, СЕРЕБРИСТАЯ</t>
  </si>
  <si>
    <t>ЗАДНЯЯ СТЕНКА КОРОБА AVANTECH YOU,H187,KD16,KB1000,СТАЛЬ, СЕРЕБРИСТАЯ</t>
  </si>
  <si>
    <t>ЗАДНЯЯ СТЕНКА КОРОБА AVANTECH YOU,H187,KD16,KB1200,СТАЛЬ, СЕРЕБРИСТАЯ</t>
  </si>
  <si>
    <t>ЗАДНЯЯ СТЕНКА КОРОБА AVANTECH YOU,H187,KD18,KB300,СТАЛЬ, СЕРЕБРИСТАЯ</t>
  </si>
  <si>
    <t>ЗАДНЯЯ СТЕНКА КОРОБА AVANTECH YOU,H187,KD18,KB400,СТАЛЬ, СЕРЕБРИСТАЯ</t>
  </si>
  <si>
    <t>ЗАДНЯЯ СТЕНКА КОРОБА AVANTECH YOU,H187,KD18,KB450,СТАЛЬ, СЕРЕБРИСТАЯ</t>
  </si>
  <si>
    <t>ЗАДНЯЯ СТЕНКА КОРОБА AVANTECH YOU,H187,KD18,KB500,СТАЛЬ, СЕРЕБРИСТАЯ</t>
  </si>
  <si>
    <t>ЗАДНЯЯ СТЕНКА КОРОБА AVANTECH YOU,H187,KD18,KB600,СТАЛЬ, СЕРЕБРИСТАЯ</t>
  </si>
  <si>
    <t>ЗАДНЯЯ СТЕНКА КОРОБА AVANTECH YOU,H187,KD18,KB800,СТАЛЬ, СЕРЕБРИСТАЯ</t>
  </si>
  <si>
    <t>ЗАДНЯЯ СТЕНКА КОРОБА AVANTECH YOU,H187,KD18,KB900,СТАЛЬ, СЕРЕБРИСТАЯ</t>
  </si>
  <si>
    <t>ЗАДНЯЯ СТЕНКА КОРОБА AVANTECH YOU,H187,KD18,KB1000,СТАЛЬ, СЕРЕБРИСТАЯ</t>
  </si>
  <si>
    <t>ЗАДНЯЯ СТЕНКА КОРОБА AVANTECH YOU,H187,KD18,KB1200,СТАЛЬ, СЕРЕБРИСТАЯ</t>
  </si>
  <si>
    <t>ЗАДНЯЯ СТЕНКА КОРОБА AVANTECH YOU,H251,KD16,KB300,СТАЛЬ, СЕРЕБРИСТАЯ</t>
  </si>
  <si>
    <t>ЗАДНЯЯ СТЕНКА КОРОБА AVANTECH YOU,H251,KD16,KB400,СТАЛЬ, СЕРЕБРИСТАЯ</t>
  </si>
  <si>
    <t>ЗАДНЯЯ СТЕНКА КОРОБА AVANTECH YOU,H251,KD16,KB450,СТАЛЬ, СЕРЕБРИСТАЯ</t>
  </si>
  <si>
    <t>ЗАДНЯЯ СТЕНКА КОРОБА AVANTECH YOU,H251,KD16,KB500,СТАЛЬ, СЕРЕБРИСТАЯ</t>
  </si>
  <si>
    <t>ЗАДНЯЯ СТЕНКА КОРОБА AVANTECH YOU,H251,KD16,KB600,СТАЛЬ, СЕРЕБРИСТАЯ</t>
  </si>
  <si>
    <t>ЗАДНЯЯ СТЕНКА КОРОБА AVANTECH YOU,H251,KD16,KB800,СТАЛЬ, СЕРЕБРИСТАЯ</t>
  </si>
  <si>
    <t>ЗАДНЯЯ СТЕНКА КОРОБА AVANTECH YOU,H251,KD16,KB900,СТАЛЬ, СЕРЕБРИСТАЯ</t>
  </si>
  <si>
    <t>ЗАДНЯЯ СТЕНКА КОРОБА AVANTECH YOU,H251,KD16,KB1000,СТАЛЬ, СЕРЕБРИСТАЯ</t>
  </si>
  <si>
    <t>ЗАДНЯЯ СТЕНКА КОРОБА AVANTECH YOU,H251,KD16,KB1200,СТАЛЬ, СЕРЕБРИСТАЯ</t>
  </si>
  <si>
    <t>ЗАДНЯЯ СТЕНКА КОРОБА AVANTECH YOU,H251,KD18,KB300,СТАЛЬ, СЕРЕБРИСТАЯ</t>
  </si>
  <si>
    <t>ЗАДНЯЯ СТЕНКА КОРОБА AVANTECH YOU,H251,KD18,KB400,СТАЛЬ, СЕРЕБРИСТАЯ</t>
  </si>
  <si>
    <t>ЗАДНЯЯ СТЕНКА КОРОБА AVANTECH YOU,H251,KD18,KB450,СТАЛЬ, СЕРЕБРИСТАЯ</t>
  </si>
  <si>
    <t>ЗАДНЯЯ СТЕНКА КОРОБА AVANTECH YOU,H251,KD18,KB500,СТАЛЬ, СЕРЕБРИСТАЯ</t>
  </si>
  <si>
    <t>ЗАДНЯЯ СТЕНКА КОРОБА AVANTECH YOU,H251,KD18,KB600,СТАЛЬ, СЕРЕБРИСТАЯ</t>
  </si>
  <si>
    <t>ЗАДНЯЯ СТЕНКА КОРОБА AVANTECH YOU,H251,KD18,KB800,СТАЛЬ, СЕРЕБРИСТАЯ</t>
  </si>
  <si>
    <t>ЗАДНЯЯ СТЕНКА КОРОБА AVANTECH YOU,H251,KD18,KB900,СТАЛЬ, СЕРЕБРИСТАЯ</t>
  </si>
  <si>
    <t>ЗАДНЯЯ СТЕНКА КОРОБА AVANTECH YOU,H251,KD18,KB1000,СТАЛЬ, СЕРЕБРИСТАЯ</t>
  </si>
  <si>
    <t>ЗАДНЯЯ СТЕНКА КОРОБА AVANTECH YOU,H251,KD18,KB1200,СТАЛЬ, СЕРЕБРИСТАЯ</t>
  </si>
  <si>
    <t>ЗАДНЯЯ СТЕНКА ЯЩИКА AVANTECH YOU,H101,L2000,АЛЮМИНИЙ, СЕРЕБРИСТАЯ</t>
  </si>
  <si>
    <t>ЗАДНЯЯ СТЕНКА ЯЩИКА AVANTECH YOU,H139,L2000,АЛЮМИНИЙ, СЕРЕБРИСТАЯ</t>
  </si>
  <si>
    <t>ЗАДНЯЯ СТЕНКА КОРОБА AVANTECH YOU,H187,L2000,АЛЮМИНИЙ, СЕРЕБРИСТАЯ</t>
  </si>
  <si>
    <t>ЗАДНЯЯ СТЕНКА КОРОБА AVANTECH YOU,H251,L2000,АЛЮМИНИЙ, СЕРЕБРИСТАЯ</t>
  </si>
  <si>
    <t>СОЕДИНИТЕЛЬ ЗАДНЕЙ СТЕНКИ AVANTECH YOU,H101,СЕРЕБРИСТЫЙ, ЛЕВЫЙ</t>
  </si>
  <si>
    <t>СОЕДИНИТЕЛЬ ЗАДНЕЙ СТЕНКИ AVANTECH YOU,H101,СЕРЕБРИСТЫЙ, ПРАВЫЙ</t>
  </si>
  <si>
    <t>СОЕДИНИТЕЛЬ ЗАДНЕЙ СТЕНКИ AVANTECH YOU,H139,СЕРЕБРИСТЫЙ, ЛЕВЫЙ</t>
  </si>
  <si>
    <t>СОЕДИНИТЕЛЬ ЗАДНЕЙ СТЕНКИ AVANTECH YOU,H139,СЕРЕБРИСТЫЙ, ПРАВЫЙ</t>
  </si>
  <si>
    <t>СОЕДИНИТЕЛЬ ЗАДНЕЙ СТЕНКИ AVANTECH YOU,H187,СЕРЕБРИСТЫЙ, ЛЕВЫЙ</t>
  </si>
  <si>
    <t>СОЕДИНИТЕЛЬ ЗАДНЕЙ СТЕНКИ AVANTECH YOU,H187,СЕРЕБРИСТЫЙ, ПРАВЫЙ</t>
  </si>
  <si>
    <t>СОЕДИНИТЕЛЬ ЗАДНЕЙ СТЕНКИ AVANTECH YOU,H251,СЕРЕБРИСТЫЙ, ЛЕВЫЙ</t>
  </si>
  <si>
    <t>СОЕДИНИТЕЛЬ ЗАДНЕЙ СТЕНКИ AVANTECH YOU,H251,СЕРЕБРИСТЫЙ, ПРАВЫЙ</t>
  </si>
  <si>
    <t>ПЕРЕДНЯЯ ПАНЕЛЬ ВНУТРЕННЕГО ЯЩИКА AVANTECH YOU,H101,L2000, АЛЮМИНИЙ,СЕРЕБРИСТАЯ</t>
  </si>
  <si>
    <t>ПЕРЕДНЯЯ ПАНЕЛЬ ВНУТРЕННЕГО ЯЩИКА AVANTECH YOU,H139,L2000, АЛЮМИНИЙ,СЕРЕБРИСТАЯ</t>
  </si>
  <si>
    <t>ПЕРЕДНЯЯ ПАНЕЛЬ ВНУТРЕННЕГО КОРОБА AVANTECH YOU,H187, L2000,АЛЮМИНИЙ,СЕРЕБРИСТАЯ</t>
  </si>
  <si>
    <t>КОМПЛЕКТ СОЕДИНИТЕЛЕЙ ПЕРЕДНЕЙ ПАНЕЛИ ВНУТР. ЯЩИКА AVANTECH YOU,H101,СЕРЕБРИСТЫЙ</t>
  </si>
  <si>
    <t>КОМПЛЕКТ СОЕДИНИТЕЛЕЙ ПЕРЕДНЕЙ ПАНЕЛИ ВНУТР. ЯЩИКА AVANTECH YOU,H139,СЕРЕБРИСТЫЙ</t>
  </si>
  <si>
    <t>КОМПЛЕКТ СОЕДИНИТЕЛЕЙ ПЕРЕДНЕЙ ПАНЕЛИ ВНУТР. ЯЩИКА AVANTECH YOU,H187,СЕРЕБРИСТЫЙ</t>
  </si>
  <si>
    <t>КОМПЛЕКТ СОЕДИНИТЕЛЕЙ ПЕРЕДНЕЙ ПАНЕЛИ ВНУТР. ЯЩИКА AVANTECH YOU INLAY,H187,СЕРЕБРИСТЫЙ</t>
  </si>
  <si>
    <t>ФИКСАТОР ПЕРЕДНЕЙ ПАНЕЛИ ВНУТРЕННЕГО ЯЩИКА AVANTECH YOU,H101,СЕРЕБРИСТЫЙ</t>
  </si>
  <si>
    <t>ПЕРЕДНЯЯ ПАНЕЛЬ ВНУТРЕННЕГО ЯЩИКА AVANTECH YOU, H101,KD16,KB300,СЕРЕБРИСТАЯ</t>
  </si>
  <si>
    <t>ПЕРЕДНЯЯ ПАНЕЛЬ ВНУТРЕННЕГО ЯЩИКА AVANTECH YOU, H101,KD16,KB400,СЕРЕБРИСТАЯ</t>
  </si>
  <si>
    <t>ПЕРЕДНЯЯ ПАНЕЛЬ ВНУТРЕННЕГО ЯЩИКА AVANTECH YOU, H101,KD16,KB450,СЕРЕБРИСТАЯ</t>
  </si>
  <si>
    <t>ПЕРЕДНЯЯ ПАНЕЛЬ ВНУТРЕННЕГО ЯЩИКА AVANTECH YOU, H101,KD16,KB500,СЕРЕБРИСТАЯ</t>
  </si>
  <si>
    <t>ПЕРЕДНЯЯ ПАНЕЛЬ ВНУТРЕННЕГО ЯЩИКА AVANTECH YOU, H101,KD16,KB600,СЕРЕБРИСТАЯ</t>
  </si>
  <si>
    <t>ПЕРЕДНЯЯ ПАНЕЛЬ ВНУТРЕННЕГО ЯЩИКА AVANTECH YOU, H101,KD16,KB800,СЕРЕБРИСТАЯ</t>
  </si>
  <si>
    <t>ПЕРЕДНЯЯ ПАНЕЛЬ ВНУТРЕННЕГО ЯЩИКА AVANTECH YOU, H101,KD16,KB900,СЕРЕБРИСТАЯ</t>
  </si>
  <si>
    <t>ПЕРЕДНЯЯ ПАНЕЛЬ ВНУТРЕННЕГО ЯЩИКА AVANTECH YOU, H101,KD16,KB1000,СЕРЕБРИСТАЯ</t>
  </si>
  <si>
    <t>ПЕРЕДНЯЯ ПАНЕЛЬ ВНУТРЕННЕГО ЯЩИКА AVANTECH YOU, H101,KD16,KB1200,СЕРЕБРИСТАЯ</t>
  </si>
  <si>
    <t>ПЕРЕДНЯЯ ПАНЕЛЬ ВНУТРЕННЕГО ЯЩИКА AVANTECH YOU, H101,KD18,KB300,СЕРЕБРИСТАЯ</t>
  </si>
  <si>
    <t>ПЕРЕДНЯЯ ПАНЕЛЬ ВНУТРЕННЕГО ЯЩИКА AVANTECH YOU, H101,KD18,KB400,СЕРЕБРИСТАЯ</t>
  </si>
  <si>
    <t>ПЕРЕДНЯЯ ПАНЕЛЬ ВНУТРЕННЕГО ЯЩИКА AVANTECH YOU, H101,KD18,KB450,СЕРЕБРИСТАЯ</t>
  </si>
  <si>
    <t>ПЕРЕДНЯЯ ПАНЕЛЬ ВНУТРЕННЕГО ЯЩИКА AVANTECH YOU, H101,KD18,KB500,СЕРЕБРИСТАЯ</t>
  </si>
  <si>
    <t>ПЕРЕДНЯЯ ПАНЕЛЬ ВНУТРЕННЕГО ЯЩИКА AVANTECH YOU, H101,KD18,KB600,СЕРЕБРИСТАЯ</t>
  </si>
  <si>
    <t>ПЕРЕДНЯЯ ПАНЕЛЬ ВНУТРЕННЕГО ЯЩИКА AVANTECH YOU, H101,KD18,KB800,СЕРЕБРИСТАЯ</t>
  </si>
  <si>
    <t>ПЕРЕДНЯЯ ПАНЕЛЬ ВНУТРЕННЕГО ЯЩИКА AVANTECH YOU, H101,KD18,KB900,СЕРЕБРИСТАЯ</t>
  </si>
  <si>
    <t>ПЕРЕДНЯЯ ПАНЕЛЬ ВНУТРЕННЕГО ЯЩИКА AVANTECH YOU, H101,KD18,KB1000,СЕРЕБРИСТАЯ</t>
  </si>
  <si>
    <t>ПЕРЕДНЯЯ ПАНЕЛЬ ВНУТРЕННЕГО ЯЩИКА AVANTECH YOU, H101,KD18,KB1200,СЕРЕБРИСТАЯ</t>
  </si>
  <si>
    <t>ПЕРЕДНЯЯ ПАНЕЛЬ ВНУТРЕННЕГО ЯЩИКА AVANTECH YOU, H139,KD16,KB300,СЕРЕБРИСТАЯ</t>
  </si>
  <si>
    <t>ПЕРЕДНЯЯ ПАНЕЛЬ ВНУТРЕННЕГО ЯЩИКА AVANTECH YOU, H139,KD16,KB400,СЕРЕБРИСТАЯ</t>
  </si>
  <si>
    <t>ПЕРЕДНЯЯ ПАНЕЛЬ ВНУТРЕННЕГО ЯЩИКА AVANTECH YOU, H139,KD16,KB450,СЕРЕБРИСТАЯ</t>
  </si>
  <si>
    <t>ПЕРЕДНЯЯ ПАНЕЛЬ ВНУТРЕННЕГО ЯЩИКА AVANTECH YOU, H139,KD16,KB500,СЕРЕБРИСТАЯ</t>
  </si>
  <si>
    <t>ПЕРЕДНЯЯ ПАНЕЛЬ ВНУТРЕННЕГО ЯЩИКА AVANTECH YOU, H139,KD16,KB600,СЕРЕБРИСТАЯ</t>
  </si>
  <si>
    <t>ПЕРЕДНЯЯ ПАНЕЛЬ ВНУТРЕННЕГО ЯЩИКА AVANTECH YOU, H139,KD16,KB800,СЕРЕБРИСТАЯ</t>
  </si>
  <si>
    <t>ПЕРЕДНЯЯ ПАНЕЛЬ ВНУТРЕННЕГО ЯЩИКА AVANTECH YOU, H139,KD16,KB900,СЕРЕБРИСТАЯ</t>
  </si>
  <si>
    <t>ПЕРЕДНЯЯ ПАНЕЛЬ ВНУТРЕННЕГО ЯЩИКА AVANTECH YOU, H139,KD16,KB1000,СЕРЕБРИСТАЯ</t>
  </si>
  <si>
    <t>ПЕРЕДНЯЯ ПАНЕЛЬ ВНУТРЕННЕГО ЯЩИКА AVANTECH YOU, H139,KD16,KB1200,СЕРЕБРИСТАЯ</t>
  </si>
  <si>
    <t>ПЕРЕДНЯЯ ПАНЕЛЬ ВНУТРЕННЕГО ЯЩИКА AVANTECH YOU, H139,KD18,KB300,СЕРЕБРИСТАЯ</t>
  </si>
  <si>
    <t>ПЕРЕДНЯЯ ПАНЕЛЬ ВНУТРЕННЕГО ЯЩИКА AVANTECH YOU, H139,KD18,KB400,СЕРЕБРИСТАЯ</t>
  </si>
  <si>
    <t>ПЕРЕДНЯЯ ПАНЕЛЬ ВНУТРЕННЕГО ЯЩИКА AVANTECH YOU, H139,KD18,KB450,СЕРЕБРИСТАЯ</t>
  </si>
  <si>
    <t>ПЕРЕДНЯЯ ПАНЕЛЬ ВНУТРЕННЕГО ЯЩИКА AVANTECH YOU, H139,KD18,KB500,СЕРЕБРИСТАЯ</t>
  </si>
  <si>
    <t>ПЕРЕДНЯЯ ПАНЕЛЬ ВНУТРЕННЕГО ЯЩИКА AVANTECH YOU, H139,KD18,KB600,СЕРЕБРИСТАЯ</t>
  </si>
  <si>
    <t>ПЕРЕДНЯЯ ПАНЕЛЬ ВНУТРЕННЕГО ЯЩИКА AVANTECH YOU, H139,KD18,KB800,СЕРЕБРИСТАЯ</t>
  </si>
  <si>
    <t>ПЕРЕДНЯЯ ПАНЕЛЬ ВНУТРЕННЕГО ЯЩИКА AVANTECH YOU, H139,KD18,KB900,СЕРЕБРИСТАЯ</t>
  </si>
  <si>
    <t>ПЕРЕДНЯЯ ПАНЕЛЬ ВНУТРЕННЕГО ЯЩИКА AVANTECH YOU, H139,KD18,KB1000,СЕРЕБРИСТАЯ</t>
  </si>
  <si>
    <t>ПЕРЕДНЯЯ ПАНЕЛЬ ВНУТРЕННЕГО ЯЩИКА AVANTECH YOU, H139,KD18,KB1200,СЕРЕБРИСТАЯ</t>
  </si>
  <si>
    <t>ПЕРЕДНЯЯ ПАНЕЛЬ ВНУТРЕННЕГО КОРОБА AVANTECH YOU, H187,KD16,KB300,СЕРЕБРИСТАЯ</t>
  </si>
  <si>
    <t>ПЕРЕДНЯЯ ПАНЕЛЬ ВНУТРЕННЕГО КОРОБА AVANTECH YOU, H187,KD16,KB400,СЕРЕБРИСТАЯ</t>
  </si>
  <si>
    <t>ПЕРЕДНЯЯ ПАНЕЛЬ ВНУТРЕННЕГО КОРОБА AVANTECH YOU, H187,KD16,KB450,СЕРЕБРИСТАЯ</t>
  </si>
  <si>
    <t>ПЕРЕДНЯЯ ПАНЕЛЬ ВНУТРЕННЕГО КОРОБА AVANTECH YOU, H187,KD16,KB500,СЕРЕБРИСТАЯ</t>
  </si>
  <si>
    <t>ПЕРЕДНЯЯ ПАНЕЛЬ ВНУТРЕННЕГО КОРОБА AVANTECH YOU, H187,KD16,KB600,СЕРЕБРИСТАЯ</t>
  </si>
  <si>
    <t>ПЕРЕДНЯЯ ПАНЕЛЬ ВНУТРЕННЕГО КОРОБА AVANTECH YOU, H187,KD16,KB800,СЕРЕБРИСТАЯ</t>
  </si>
  <si>
    <t>ПЕРЕДНЯЯ ПАНЕЛЬ ВНУТРЕННЕГО КОРОБА AVANTECH YOU, H187,KD16,KB900,СЕРЕБРИСТАЯ</t>
  </si>
  <si>
    <t>ПЕРЕДНЯЯ ПАНЕЛЬ ВНУТРЕННЕГО КОРОБА AVANTECH YOU, H187,KD16,KB1000,СЕРЕБРИСТАЯ</t>
  </si>
  <si>
    <t>ПЕРЕДНЯЯ ПАНЕЛЬ ВНУТРЕННЕГО КОРОБА AVANTECH YOU, H187,KD16,KB1200,СЕРЕБРИСТАЯ</t>
  </si>
  <si>
    <t>ПЕРЕДНЯЯ ПАНЕЛЬ ВНУТРЕННЕГО КОРОБА AVANTECH YOU, H187,KD18,KB300,СЕРЕБРИСТАЯ</t>
  </si>
  <si>
    <t>ПЕРЕДНЯЯ ПАНЕЛЬ ВНУТРЕННЕГО КОРОБА AVANTECH YOU, H187,KD18,KB400,СЕРЕБРИСТАЯ</t>
  </si>
  <si>
    <t>ПЕРЕДНЯЯ ПАНЕЛЬ ВНУТРЕННЕГО КОРОБА AVANTECH YOU, H187,KD18,KB450,СЕРЕБРИСТАЯ</t>
  </si>
  <si>
    <t>ПЕРЕДНЯЯ ПАНЕЛЬ ВНУТРЕННЕГО КОРОБА AVANTECH YOU, H187,KD18,KB500,СЕРЕБРИСТАЯ</t>
  </si>
  <si>
    <t>ПЕРЕДНЯЯ ПАНЕЛЬ ВНУТРЕННЕГО КОРОБА AVANTECH YOU, H187,KD18,KB600,СЕРЕБРИСТАЯ</t>
  </si>
  <si>
    <t>ПЕРЕДНЯЯ ПАНЕЛЬ ВНУТРЕННЕГО КОРОБА AVANTECH YOU, H187,KD18,KB800,СЕРЕБРИСТАЯ</t>
  </si>
  <si>
    <t>ПЕРЕДНЯЯ ПАНЕЛЬ ВНУТРЕННЕГО КОРОБА AVANTECH YOU, H187,KD18,KB900,СЕРЕБРИСТАЯ</t>
  </si>
  <si>
    <t>ПЕРЕДНЯЯ ПАНЕЛЬ ВНУТРЕННЕГО КОРОБА AVANTECH YOU, H187,KD18,KB1000,СЕРЕБРИСТАЯ</t>
  </si>
  <si>
    <t>ПЕРЕДНЯЯ ПАНЕЛЬ ВНУТРЕННЕГО КОРОБА AVANTECH YOU, H187,KD18,KB1200,СЕРЕБРИСТАЯ</t>
  </si>
  <si>
    <t>ПЕРЕДНЯЯ ПАНЕЛЬ ВНУТРЕННЕГО КОРОБА AVANTECH YOU INLAY, H187,KD16,KB300,СЕРЕБРИСТАЯ</t>
  </si>
  <si>
    <t>ПЕРЕДНЯЯ ПАНЕЛЬ ВНУТРЕННЕГО КОРОБА AVANTECH YOU INLAY, H187,KD16,KB400,СЕРЕБРИСТАЯ</t>
  </si>
  <si>
    <t>ПЕРЕДНЯЯ ПАНЕЛЬ ВНУТРЕННЕГО КОРОБА AVANTECH YOU INLAY, H187,KD16,KB450,СЕРЕБРИСТАЯ</t>
  </si>
  <si>
    <t>ПЕРЕДНЯЯ ПАНЕЛЬ ВНУТРЕННЕГО КОРОБА AVANTECH YOU INLAY, H187,KD16,KB500,СЕРЕБРИСТАЯ</t>
  </si>
  <si>
    <t>ПЕРЕДНЯЯ ПАНЕЛЬ ВНУТРЕННЕГО КОРОБА AVANTECH YOU INLAY, H187,KD16,KB600,СЕРЕБРИСТАЯ</t>
  </si>
  <si>
    <t>ПЕРЕДНЯЯ ПАНЕЛЬ ВНУТРЕННЕГО КОРОБА AVANTECH YOU INLAY, H187,KD16,KB800,СЕРЕБРИСТАЯ</t>
  </si>
  <si>
    <t>ПЕРЕДНЯЯ ПАНЕЛЬ ВНУТРЕННЕГО КОРОБА AVANTECH YOU INLAY, H187,KD16,KB900,СЕРЕБРИСТАЯ</t>
  </si>
  <si>
    <t>ПЕРЕДНЯЯ ПАНЕЛЬ ВНУТРЕННЕГО КОРОБА AVANTECH YOU INLAY, H187,KD16,KB1000,СЕРЕБРИСТАЯ</t>
  </si>
  <si>
    <t>ПЕРЕДНЯЯ ПАНЕЛЬ ВНУТРЕННЕГО КОРОБА AVANTECH YOU INLAY, H187,KD16,KB1200,СЕРЕБРИСТАЯ</t>
  </si>
  <si>
    <t>ПЕРЕДНЯЯ ПАНЕЛЬ ВНУТРЕННЕГО КОРОБА AVANTECH YOU INLAY, H187,KD18,KB300,СЕРЕБРИСТАЯ</t>
  </si>
  <si>
    <t>ПЕРЕДНЯЯ ПАНЕЛЬ ВНУТРЕННЕГО КОРОБА AVANTECH YOU INLAY, H187,KD18,KB400,СЕРЕБРИСТАЯ</t>
  </si>
  <si>
    <t>ПЕРЕДНЯЯ ПАНЕЛЬ ВНУТРЕННЕГО КОРОБА AVANTECH YOU INLAY, H187,KD18,KB450,СЕРЕБРИСТАЯ</t>
  </si>
  <si>
    <t>ПЕРЕДНЯЯ ПАНЕЛЬ ВНУТРЕННЕГО КОРОБА AVANTECH YOU INLAY, H187,KD18,KB500,СЕРЕБРИСТАЯ</t>
  </si>
  <si>
    <t>ПЕРЕДНЯЯ ПАНЕЛЬ ВНУТРЕННЕГО КОРОБА AVANTECH YOU INLAY, H187,KD18,KB600,СЕРЕБРИСТАЯ</t>
  </si>
  <si>
    <t>ПЕРЕДНЯЯ ПАНЕЛЬ ВНУТРЕННЕГО КОРОБА AVANTECH YOU INLAY, H187,KD18,KB800,СЕРЕБРИСТАЯ</t>
  </si>
  <si>
    <t>ПЕРЕДНЯЯ ПАНЕЛЬ ВНУТРЕННЕГО КОРОБА AVANTECH YOU INLAY, H187,KD18,KB900,СЕРЕБРИСТАЯ</t>
  </si>
  <si>
    <t>ПЕРЕДНЯЯ ПАНЕЛЬ ВНУТРЕННЕГО КОРОБА AVANTECH YOU INLAY, H187,KD18,KB1000,СЕРЕБРИСТАЯ</t>
  </si>
  <si>
    <t>ПЕРЕДНЯЯ ПАНЕЛЬ ВНУТРЕННЕГО КОРОБА AVANTECH YOU INLAY, H187,KD18,KB1200,СЕРЕБРИСТАЯ</t>
  </si>
  <si>
    <t>ПРОФИЛЬ ДЛЯ ПЕРЕДНЕЙ ПАНЕЛИ ВНУТРЕННЕГО КОРОБА AVANTECH YOU,H187,L2000,СЕРЕБРИСТЫЙ</t>
  </si>
  <si>
    <t>КОМПЛЕКТ СОЕДИНИТЕЛЕЙ ПЕРЕДНЕЙ ПАНЕЛИ ВНУТР. КОРОБА AVANTECH YOU,H187,СЕРЕБРИСТЫЙ</t>
  </si>
  <si>
    <t>КОМПЛЕКТ СОЕДИНИТЕЛЕЙ ПЕРЕДНЕЙ ПАНЕЛИ ВНУТР. КОРОБА AVANTECH YOU INLAY,H187,СЕРЕБРИСТЫЙ</t>
  </si>
  <si>
    <t>ЗАГЛУШКА НА БОКОВИНУ AVANTECH YOU,С ЛОГОТИПОМ HETTICH, СЕРЕБРИСТАЯ</t>
  </si>
  <si>
    <t>U-ОБРАЗНАЯ СТЕНКА ДЛЯ ЯЩИКА ПОД МОЙКУ,СТАЛЬ,СЕРАЯ</t>
  </si>
  <si>
    <t>П-ОБРАЗНАЯ СТЕНКА ДЛЯ ЯЩИКА ПОД МОЙКУ,СТАЛЬ,СЕРАЯ</t>
  </si>
  <si>
    <t>БОКОВИНА ЯЩИКА AVANTECH YOU, H77,NL400,БЕЛАЯ,ЛЕВАЯ</t>
  </si>
  <si>
    <t>БОКОВИНА ЯЩИКА AVANTECH YOU, H77,NL400,БЕЛАЯ,ПРАВАЯ</t>
  </si>
  <si>
    <t>БОКОВИНА ЯЩИКА AVANTECH YOU, H77,NL450,БЕЛАЯ,ЛЕВАЯ</t>
  </si>
  <si>
    <t>БОКОВИНА ЯЩИКА AVANTECH YOU, H77,NL450,БЕЛАЯ,ПРАВАЯ</t>
  </si>
  <si>
    <t>БОКОВИНА ЯЩИКА AVANTECH YOU, H77,NL500,БЕЛАЯ,ЛЕВАЯ</t>
  </si>
  <si>
    <t>БОКОВИНА ЯЩИКА AVANTECH YOU, H77,NL500,БЕЛАЯ,ПРАВАЯ</t>
  </si>
  <si>
    <t>БОКОВИНА ЯЩИКА AVANTECH YOU, H77,NL550,БЕЛАЯ,ЛЕВАЯ</t>
  </si>
  <si>
    <t>БОКОВИНА ЯЩИКА AVANTECH YOU, H77,NL550,БЕЛАЯ,ПРАВАЯ</t>
  </si>
  <si>
    <t>БОКОВИНА ЯЩИКА AVANTECH YOU, H101,NL270,БЕЛАЯ,ЛЕВАЯ</t>
  </si>
  <si>
    <t>БОКОВИНА ЯЩИКА AVANTECH YOU, H101,NL270,БЕЛАЯ,ПРАВАЯ</t>
  </si>
  <si>
    <t>БОКОВИНА ЯЩИКА AVANTECH YOU, H101,NL300,БЕЛАЯ,ЛЕВАЯ</t>
  </si>
  <si>
    <t>БОКОВИНА ЯЩИКА AVANTECH YOU, H101,NL300,БЕЛАЯ,ПРАВАЯ</t>
  </si>
  <si>
    <t>БОКОВИНА ЯЩИКА AVANTECH YOU, H101,NL350,БЕЛАЯ,ЛЕВАЯ</t>
  </si>
  <si>
    <t>БОКОВИНА ЯЩИКА AVANTECH YOU, H101,NL350,БЕЛАЯ,ПРАВАЯ</t>
  </si>
  <si>
    <t>БОКОВИНА ЯЩИКА AVANTECH YOU, H101,NL400,БЕЛАЯ,ЛЕВАЯ</t>
  </si>
  <si>
    <t>БОКОВИНА ЯЩИКА AVANTECH YOU, H101,NL400,БЕЛАЯ,ПРАВАЯ</t>
  </si>
  <si>
    <t>БОКОВИНА ЯЩИКА AVANTECH YOU, H101,NL450,БЕЛАЯ,ЛЕВАЯ</t>
  </si>
  <si>
    <t>БОКОВИНА ЯЩИКА AVANTECH YOU, H101,NL450,БЕЛАЯ,ПРАВАЯ</t>
  </si>
  <si>
    <t>БОКОВИНА ЯЩИКА AVANTECH YOU, H101,NL500,БЕЛАЯ,ЛЕВАЯ</t>
  </si>
  <si>
    <t>БОКОВИНА ЯЩИКА AVANTECH YOU, H101,NL500,БЕЛАЯ,ПРАВАЯ</t>
  </si>
  <si>
    <t>БОКОВИНА ЯЩИКА AVANTECH YOU, H101,NL550,БЕЛАЯ,ЛЕВАЯ</t>
  </si>
  <si>
    <t>БОКОВИНА ЯЩИКА AVANTECH YOU, H101,NL550,БЕЛАЯ,ПРАВАЯ</t>
  </si>
  <si>
    <t>БОКОВИНА ЯЩИКА AVANTECH YOU, H101,NL600,БЕЛАЯ,ЛЕВАЯ</t>
  </si>
  <si>
    <t>БОКОВИНА ЯЩИКА AVANTECH YOU, H101,NL600,БЕЛАЯ,ПРАВАЯ</t>
  </si>
  <si>
    <t>БОКОВИНА ЯЩИКА AVANTECH YOU, H101,NL650,БЕЛАЯ,ЛЕВАЯ</t>
  </si>
  <si>
    <t>БОКОВИНА ЯЩИКА AVANTECH YOU, H101,NL650,БЕЛАЯ,ПРАВАЯ</t>
  </si>
  <si>
    <t>БОКОВИНА ЯЩИКА AVANTECH YOU, H139,NL300,БЕЛАЯ,ЛЕВАЯ</t>
  </si>
  <si>
    <t>БОКОВИНА ЯЩИКА AVANTECH YOU, H139,NL300,БЕЛАЯ,ПРАВАЯ</t>
  </si>
  <si>
    <t>БОКОВИНА ЯЩИКА AVANTECH YOU, H139,NL350,БЕЛАЯ,ЛЕВАЯ</t>
  </si>
  <si>
    <t>БОКОВИНА ЯЩИКА AVANTECH YOU, H139,NL350,БЕЛАЯ,ПРАВАЯ</t>
  </si>
  <si>
    <t>БОКОВИНА ЯЩИКА AVANTECH YOU, H139,NL400,БЕЛАЯ,ЛЕВАЯ</t>
  </si>
  <si>
    <t>БОКОВИНА ЯЩИКА AVANTECH YOU, H139,NL400,БЕЛАЯ,ПРАВАЯ</t>
  </si>
  <si>
    <t>БОКОВИНА ЯЩИКА AVANTECH YOU, H139,NL450,БЕЛАЯ,ЛЕВАЯ</t>
  </si>
  <si>
    <t>БОКОВИНА ЯЩИКА AVANTECH YOU, H139,NL450,БЕЛАЯ,ПРАВАЯ</t>
  </si>
  <si>
    <t>БОКОВИНА ЯЩИКА AVANTECH YOU, H139,NL500,БЕЛАЯ,ЛЕВАЯ</t>
  </si>
  <si>
    <t>БОКОВИНА ЯЩИКА AVANTECH YOU, H139,NL500,БЕЛАЯ,ПРАВАЯ</t>
  </si>
  <si>
    <t>БОКОВИНА ЯЩИКА AVANTECH YOU, H139,NL550,БЕЛАЯ,ЛЕВАЯ</t>
  </si>
  <si>
    <t>БОКОВИНА ЯЩИКА AVANTECH YOU, H139,NL550,БЕЛАЯ,ПРАВАЯ</t>
  </si>
  <si>
    <t>БОКОВИНА ЯЩИКА AVANTECH YOU, H139,NL600,БЕЛАЯ,ЛЕВАЯ</t>
  </si>
  <si>
    <t>БОКОВИНА ЯЩИКА AVANTECH YOU, H139,NL600,БЕЛАЯ,ПРАВАЯ</t>
  </si>
  <si>
    <t>БОКОВИНА ЯЩИКА AVANTECH YOU, H187,NL270,БЕЛАЯ,ЛЕВАЯ</t>
  </si>
  <si>
    <t>БОКОВИНА ЯЩИКА AVANTECH YOU, H187,NL270,БЕЛАЯ,ПРАВАЯ</t>
  </si>
  <si>
    <t>БОКОВИНА ЯЩИКА AVANTECH YOU, H187,NL300,БЕЛАЯ,ЛЕВАЯ</t>
  </si>
  <si>
    <t>БОКОВИНА ЯЩИКА AVANTECH YOU, H187,NL300,БЕЛАЯ,ПРАВАЯ</t>
  </si>
  <si>
    <t>БОКОВИНА ЯЩИКА AVANTECH YOU, H187,NL350,БЕЛАЯ,ЛЕВАЯ</t>
  </si>
  <si>
    <t>БОКОВИНА ЯЩИКА AVANTECH YOU, H187,NL350,БЕЛАЯ,ПРАВАЯ</t>
  </si>
  <si>
    <t>БОКОВИНА ЯЩИКА AVANTECH YOU, H187,NL400,БЕЛАЯ,ЛЕВАЯ</t>
  </si>
  <si>
    <t>БОКОВИНА ЯЩИКА AVANTECH YOU, H187,NL400,БЕЛАЯ,ПРАВАЯ</t>
  </si>
  <si>
    <t>БОКОВИНА ЯЩИКА AVANTECH YOU, H187,NL450,БЕЛАЯ,ЛЕВАЯ</t>
  </si>
  <si>
    <t>БОКОВИНА ЯЩИКА AVANTECH YOU, H187,NL450,БЕЛАЯ,ПРАВАЯ</t>
  </si>
  <si>
    <t>БОКОВИНА ЯЩИКА AVANTECH YOU, H187,NL500,БЕЛАЯ,ЛЕВАЯ</t>
  </si>
  <si>
    <t>БОКОВИНА ЯЩИКА AVANTECH YOU, H187,NL500,БЕЛАЯ,ПРАВАЯ</t>
  </si>
  <si>
    <t>БОКОВИНА ЯЩИКА AVANTECH YOU, H187,NL550,БЕЛАЯ,ЛЕВАЯ</t>
  </si>
  <si>
    <t>БОКОВИНА ЯЩИКА AVANTECH YOU, H187,NL550,БЕЛАЯ,ПРАВАЯ</t>
  </si>
  <si>
    <t>БОКОВИНА ЯЩИКА AVANTECH YOU, H187,NL600,БЕЛАЯ,ЛЕВАЯ</t>
  </si>
  <si>
    <t>БОКОВИНА ЯЩИКА AVANTECH YOU, H187,NL600,БЕЛАЯ,ПРАВАЯ</t>
  </si>
  <si>
    <t>БОКОВИНА ЯЩИКА AVANTECH YOU, H187,NL650,БЕЛАЯ,ЛЕВАЯ</t>
  </si>
  <si>
    <t>БОКОВИНА ЯЩИКА AVANTECH YOU, H187,NL650,БЕЛАЯ,ПРАВАЯ</t>
  </si>
  <si>
    <t>БОКОВИНА ЯЩИКА AVANTECH YOU, H251,NL350,БЕЛАЯ,ЛЕВАЯ</t>
  </si>
  <si>
    <t>БОКОВИНА ЯЩИКА AVANTECH YOU, H251,NL350,БЕЛАЯ,ПРАВАЯ</t>
  </si>
  <si>
    <t>БОКОВИНА ЯЩИКА AVANTECH YOU, H251,NL400,БЕЛАЯ,ЛЕВАЯ</t>
  </si>
  <si>
    <t>БОКОВИНА ЯЩИКА AVANTECH YOU, H251,NL400,БЕЛАЯ,ПРАВАЯ</t>
  </si>
  <si>
    <t>БОКОВИНА ЯЩИКА AVANTECH YOU, H251,NL450,БЕЛАЯ,ЛЕВАЯ</t>
  </si>
  <si>
    <t>БОКОВИНА ЯЩИКА AVANTECH YOU, H251,NL450,БЕЛАЯ,ПРАВАЯ</t>
  </si>
  <si>
    <t>БОКОВИНА ЯЩИКА AVANTECH YOU, H251,NL500,БЕЛАЯ,ЛЕВАЯ</t>
  </si>
  <si>
    <t>БОКОВИНА ЯЩИКА AVANTECH YOU, H251,NL500,БЕЛАЯ,ПРАВАЯ</t>
  </si>
  <si>
    <t>БОКОВИНА ЯЩИКА AVANTECH YOU, H251,NL550,БЕЛАЯ,ЛЕВАЯ</t>
  </si>
  <si>
    <t>БОКОВИНА ЯЩИКА AVANTECH YOU, H251,NL550,БЕЛАЯ,ПРАВАЯ</t>
  </si>
  <si>
    <t>БОКОВИНА ЯЩИКА AVANTECH YOU, H251,NL600,БЕЛАЯ,ЛЕВАЯ</t>
  </si>
  <si>
    <t>БОКОВИНА ЯЩИКА AVANTECH YOU, H251,NL600,БЕЛАЯ,ПРАВАЯ</t>
  </si>
  <si>
    <t>БОКОВИНА ЯЩИКА AVANTECH YOU, H251,NL650,БЕЛАЯ,ЛЕВАЯ</t>
  </si>
  <si>
    <t>БОКОВИНА ЯЩИКА AVANTECH YOU, H251,NL650,БЕЛАЯ,ПРАВАЯ</t>
  </si>
  <si>
    <t>БОКОВИНА ЯЩИКА AVANTECH YOU INLAY,H187,NL350,БЕЛАЯ,ЛЕВАЯ</t>
  </si>
  <si>
    <t>БОКОВИНА ЯЩИКА AVANTECH YOU INLAY,H187,NL350,БЕЛАЯ,ПРАВАЯ</t>
  </si>
  <si>
    <t>БОКОВИНА ЯЩИКА AVANTECH YOU INLAY,H187,NL400,БЕЛАЯ,ЛЕВАЯ</t>
  </si>
  <si>
    <t>БОКОВИНА ЯЩИКА AVANTECH YOU INLAY,H187,NL400,БЕЛАЯ,ПРАВАЯ</t>
  </si>
  <si>
    <t>БОКОВИНА ЯЩИКА AVANTECH YOU INLAY,H187,NL450,БЕЛАЯ,ЛЕВАЯ</t>
  </si>
  <si>
    <t>БОКОВИНА ЯЩИКА AVANTECH YOU INLAY,H187,NL450,БЕЛАЯ,ПРАВАЯ</t>
  </si>
  <si>
    <t>БОКОВИНА ЯЩИКА AVANTECH YOU INLAY,H187,NL500,БЕЛАЯ,ЛЕВАЯ</t>
  </si>
  <si>
    <t>БОКОВИНА ЯЩИКА AVANTECH YOU INLAY,H187,NL500,БЕЛАЯ,ПРАВАЯ</t>
  </si>
  <si>
    <t>БОКОВИНА ЯЩИКА AVANTECH YOU INLAY,H187,NL550,БЕЛАЯ,ЛЕВАЯ</t>
  </si>
  <si>
    <t>БОКОВИНА ЯЩИКА AVANTECH YOU INLAY,H187,NL550,БЕЛАЯ,ПРАВАЯ</t>
  </si>
  <si>
    <t>БОКОВИНА ЯЩИКА AVANTECH YOU INLAY,H187,NL600,БЕЛАЯ,ЛЕВАЯ</t>
  </si>
  <si>
    <t>БОКОВИНА ЯЩИКА AVANTECH YOU INLAY,H187,NL600,БЕЛАЯ,ПРАВАЯ</t>
  </si>
  <si>
    <t>БОКОВИНА ЯЩИКА AVANTECH YOU INLAY,H187,NL650,БЕЛАЯ,ЛЕВАЯ</t>
  </si>
  <si>
    <t>БОКОВИНА ЯЩИКА AVANTECH YOU INLAY,H187,NL650,БЕЛАЯ,ПРАВАЯ</t>
  </si>
  <si>
    <t>ЗАДНЯЯ СТЕНКА ЯЩИКА AVANTECH YOU,H77,KD16,KB600,СТАЛЬ, БЕЛАЯ</t>
  </si>
  <si>
    <t>ЗАДНЯЯ СТЕНКА ЯЩИКА AVANTECH YOU,H77,KD18,KB600,СТАЛЬ, БЕЛАЯ</t>
  </si>
  <si>
    <t>ЗАДНЯЯ СТЕНКА ЯЩИКА AVANTECH YOU,H101,KD16,KB300,СТАЛЬ, БЕЛАЯ</t>
  </si>
  <si>
    <t>ЗАДНЯЯ СТЕНКА ЯЩИКА AVANTECH YOU,H101,KD16,KB400,СТАЛЬ, БЕЛАЯ</t>
  </si>
  <si>
    <t>ЗАДНЯЯ СТЕНКА ЯЩИКА AVANTECH YOU,H101,KD16,KB450,СТАЛЬ, БЕЛАЯ</t>
  </si>
  <si>
    <t>ЗАДНЯЯ СТЕНКА ЯЩИКА AVANTECH YOU,H101,KD16,KB500,СТАЛЬ, БЕЛАЯ</t>
  </si>
  <si>
    <t>ЗАДНЯЯ СТЕНКА ЯЩИКА AVANTECH YOU,H101,KD16,KB600,СТАЛЬ, БЕЛАЯ</t>
  </si>
  <si>
    <t>ЗАДНЯЯ СТЕНКА ЯЩИКА AVANTECH YOU,H101,KD16,KB800,СТАЛЬ, БЕЛАЯ</t>
  </si>
  <si>
    <t>ЗАДНЯЯ СТЕНКА ЯЩИКА AVANTECH YOU,H101,KD16,KB900,СТАЛЬ, БЕЛАЯ</t>
  </si>
  <si>
    <t>ЗАДНЯЯ СТЕНКА ЯЩИКА AVANTECH YOU,H101,KD16,KB1000,СТАЛЬ, БЕЛАЯ</t>
  </si>
  <si>
    <t>ЗАДНЯЯ СТЕНКА ЯЩИКА AVANTECH YOU,H101,KD16,KB1200,СТАЛЬ, БЕЛАЯ</t>
  </si>
  <si>
    <t>ЗАДНЯЯ СТЕНКА ЯЩИКА AVANTECH YOU,H101,KD18,KB300,СТАЛЬ, БЕЛАЯ</t>
  </si>
  <si>
    <t>ЗАДНЯЯ СТЕНКА ЯЩИКА AVANTECH YOU,H101,KD18,KB400,СТАЛЬ, БЕЛАЯ</t>
  </si>
  <si>
    <t>ЗАДНЯЯ СТЕНКА ЯЩИКА AVANTECH YOU,H101,KD18,KB450,СТАЛЬ, БЕЛАЯ</t>
  </si>
  <si>
    <t>ЗАДНЯЯ СТЕНКА ЯЩИКА AVANTECH YOU,H101,KD18,KB500,СТАЛЬ, БЕЛАЯ</t>
  </si>
  <si>
    <t>ЗАДНЯЯ СТЕНКА ЯЩИКА AVANTECH YOU,H101,KD18,KB600,СТАЛЬ, БЕЛАЯ</t>
  </si>
  <si>
    <t>ЗАДНЯЯ СТЕНКА ЯЩИКА AVANTECH YOU,H101,KD18,KB800,СТАЛЬ, БЕЛАЯ</t>
  </si>
  <si>
    <t>ЗАДНЯЯ СТЕНКА ЯЩИКА AVANTECH YOU,H101,KD18,KB900,СТАЛЬ, БЕЛАЯ</t>
  </si>
  <si>
    <t>ЗАДНЯЯ СТЕНКА ЯЩИКА AVANTECH YOU,H101,KD18,KB1000,СТАЛЬ, БЕЛАЯ</t>
  </si>
  <si>
    <t>ЗАДНЯЯ СТЕНКА ЯЩИКА AVANTECH YOU,H101,KD18,KB1200,СТАЛЬ, БЕЛАЯ</t>
  </si>
  <si>
    <t>ЗАДНЯЯ СТЕНКА ЯЩИКА AVANTECH YOU,H139,KD16,KB300,СТАЛЬ, БЕЛАЯ</t>
  </si>
  <si>
    <t>ЗАДНЯЯ СТЕНКА ЯЩИКА AVANTECH YOU,H139,KD16,KB400,СТАЛЬ, БЕЛАЯ</t>
  </si>
  <si>
    <t>ЗАДНЯЯ СТЕНКА ЯЩИКА AVANTECH YOU,H139,KD16,KB450,СТАЛЬ, БЕЛАЯ</t>
  </si>
  <si>
    <t>ЗАДНЯЯ СТЕНКА ЯЩИКА AVANTECH YOU,H139,KD16,KB500,СТАЛЬ, БЕЛАЯ</t>
  </si>
  <si>
    <t>ЗАДНЯЯ СТЕНКА ЯЩИКА AVANTECH YOU,H139,KD16,KB600,СТАЛЬ, БЕЛАЯ</t>
  </si>
  <si>
    <t>ЗАДНЯЯ СТЕНКА ЯЩИКА AVANTECH YOU,H139,KD16,KB800,СТАЛЬ, БЕЛАЯ</t>
  </si>
  <si>
    <t>ЗАДНЯЯ СТЕНКА ЯЩИКА AVANTECH YOU,H139,KD16,KB900,СТАЛЬ, БЕЛАЯ</t>
  </si>
  <si>
    <t>ЗАДНЯЯ СТЕНКА ЯЩИКА AVANTECH YOU,H139,KD16,KB1000,СТАЛЬ, БЕЛАЯ</t>
  </si>
  <si>
    <t>ЗАДНЯЯ СТЕНКА ЯЩИКА AVANTECH YOU,H139,KD16,KB1200,СТАЛЬ, БЕЛАЯ</t>
  </si>
  <si>
    <t>ЗАДНЯЯ СТЕНКА ЯЩИКА AVANTECH YOU,H139,KD18,KB300,СТАЛЬ, БЕЛАЯ</t>
  </si>
  <si>
    <t>ЗАДНЯЯ СТЕНКА ЯЩИКА AVANTECH YOU,H139,KD18,KB400,СТАЛЬ, БЕЛАЯ</t>
  </si>
  <si>
    <t>ЗАДНЯЯ СТЕНКА ЯЩИКА AVANTECH YOU,H139,KD18,KB450,СТАЛЬ, БЕЛАЯ</t>
  </si>
  <si>
    <t>ЗАДНЯЯ СТЕНКА ЯЩИКА AVANTECH YOU,H139,KD18,KB500,СТАЛЬ, БЕЛАЯ</t>
  </si>
  <si>
    <t>ЗАДНЯЯ СТЕНКА ЯЩИКА AVANTECH YOU,H139,KD18,KB600,СТАЛЬ, БЕЛАЯ</t>
  </si>
  <si>
    <t>ЗАДНЯЯ СТЕНКА ЯЩИКА AVANTECH YOU,H139,KD18,KB800,СТАЛЬ, БЕЛАЯ</t>
  </si>
  <si>
    <t>ЗАДНЯЯ СТЕНКА ЯЩИКА AVANTECH YOU,H139,KD18,KB900,СТАЛЬ, БЕЛАЯ</t>
  </si>
  <si>
    <t>ЗАДНЯЯ СТЕНКА ЯЩИКА AVANTECH YOU,H139,KD18,KB1000,СТАЛЬ, БЕЛАЯ</t>
  </si>
  <si>
    <t>ЗАДНЯЯ СТЕНКА ЯЩИКА AVANTECH YOU,H139,KD18,KB1200,СТАЛЬ, БЕЛАЯ</t>
  </si>
  <si>
    <t>ЗАДНЯЯ СТЕНКА КОРОБА AVANTECH YOU,H187,KD16,KB300,СТАЛЬ, БЕЛАЯ</t>
  </si>
  <si>
    <t>ЗАДНЯЯ СТЕНКА КОРОБА AVANTECH YOU,H187,KD16,KB400,СТАЛЬ, БЕЛАЯ</t>
  </si>
  <si>
    <t>ЗАДНЯЯ СТЕНКА КОРОБА AVANTECH YOU,H187,KD16,KB450,СТАЛЬ, БЕЛАЯ</t>
  </si>
  <si>
    <t>ЗАДНЯЯ СТЕНКА КОРОБА AVANTECH YOU,H187,KD16,KB500,СТАЛЬ, БЕЛАЯ</t>
  </si>
  <si>
    <t>ЗАДНЯЯ СТЕНКА КОРОБА AVANTECH YOU,H187,KD16,KB600,СТАЛЬ, БЕЛАЯ</t>
  </si>
  <si>
    <t>ЗАДНЯЯ СТЕНКА КОРОБА AVANTECH YOU,H187,KD16,KB800,СТАЛЬ, БЕЛАЯ</t>
  </si>
  <si>
    <t>ЗАДНЯЯ СТЕНКА КОРОБА AVANTECH YOU,H187,KD16,KB900,СТАЛЬ, БЕЛАЯ</t>
  </si>
  <si>
    <t>ЗАДНЯЯ СТЕНКА КОРОБА AVANTECH YOU,H187,KD16,KB1000,СТАЛЬ, БЕЛАЯ</t>
  </si>
  <si>
    <t>ЗАДНЯЯ СТЕНКА КОРОБА AVANTECH YOU,H187,KD16,KB1200,СТАЛЬ, БЕЛАЯ</t>
  </si>
  <si>
    <t>ЗАДНЯЯ СТЕНКА КОРОБА AVANTECH YOU,H187,KD18,KB300,СТАЛЬ, БЕЛАЯ</t>
  </si>
  <si>
    <t>ЗАДНЯЯ СТЕНКА КОРОБА AVANTECH YOU,H187,KD18,KB400,СТАЛЬ, БЕЛАЯ</t>
  </si>
  <si>
    <t>ЗАДНЯЯ СТЕНКА КОРОБА AVANTECH YOU,H187,KD18,KB450,СТАЛЬ, БЕЛАЯ</t>
  </si>
  <si>
    <t>ЗАДНЯЯ СТЕНКА КОРОБА AVANTECH YOU,H187,KD18,KB500,СТАЛЬ, БЕЛАЯ</t>
  </si>
  <si>
    <t>ЗАДНЯЯ СТЕНКА КОРОБА AVANTECH YOU,H187,KD18,KB600,СТАЛЬ, БЕЛАЯ</t>
  </si>
  <si>
    <t>ЗАДНЯЯ СТЕНКА КОРОБА AVANTECH YOU,H187,KD18,KB800,СТАЛЬ, БЕЛАЯ</t>
  </si>
  <si>
    <t>ЗАДНЯЯ СТЕНКА КОРОБА AVANTECH YOU,H187,KD18,KB900,СТАЛЬ, БЕЛАЯ</t>
  </si>
  <si>
    <t>ЗАДНЯЯ СТЕНКА КОРОБА AVANTECH YOU,H187,KD18,KB1000,СТАЛЬ, БЕЛАЯ</t>
  </si>
  <si>
    <t>ЗАДНЯЯ СТЕНКА КОРОБА AVANTECH YOU,H187,KD18,KB1200,СТАЛЬ, БЕЛАЯ</t>
  </si>
  <si>
    <t>ЗАДНЯЯ СТЕНКА КОРОБА AVANTECH YOU,H251,KD16,KB300,СТАЛЬ, БЕЛАЯ</t>
  </si>
  <si>
    <t>ЗАДНЯЯ СТЕНКА КОРОБА AVANTECH YOU,H251,KD16,KB400,СТАЛЬ, БЕЛАЯ</t>
  </si>
  <si>
    <t>ЗАДНЯЯ СТЕНКА КОРОБА AVANTECH YOU,H251,KD16,KB450,СТАЛЬ, БЕЛАЯ</t>
  </si>
  <si>
    <t>ЗАДНЯЯ СТЕНКА КОРОБА AVANTECH YOU,H251,KD16,KB500,СТАЛЬ, БЕЛАЯ</t>
  </si>
  <si>
    <t>ЗАДНЯЯ СТЕНКА КОРОБА AVANTECH YOU,H251,KD16,KB600,СТАЛЬ, БЕЛАЯ</t>
  </si>
  <si>
    <t>ЗАДНЯЯ СТЕНКА КОРОБА AVANTECH YOU,H251,KD16,KB800,СТАЛЬ, БЕЛАЯ</t>
  </si>
  <si>
    <t>ЗАДНЯЯ СТЕНКА КОРОБА AVANTECH YOU,H251,KD16,KB900,СТАЛЬ, БЕЛАЯ</t>
  </si>
  <si>
    <t>ЗАДНЯЯ СТЕНКА КОРОБА AVANTECH YOU,H251,KD16,KB1000,СТАЛЬ, БЕЛАЯ</t>
  </si>
  <si>
    <t>ЗАДНЯЯ СТЕНКА КОРОБА AVANTECH YOU,H251,KD16,KB1200,СТАЛЬ, БЕЛАЯ</t>
  </si>
  <si>
    <t>ЗАДНЯЯ СТЕНКА КОРОБА AVANTECH YOU,H251,KD18,KB300,СТАЛЬ, БЕЛАЯ</t>
  </si>
  <si>
    <t>ЗАДНЯЯ СТЕНКА КОРОБА AVANTECH YOU,H251,KD18,KB400,СТАЛЬ, БЕЛАЯ</t>
  </si>
  <si>
    <t>ЗАДНЯЯ СТЕНКА КОРОБА AVANTECH YOU,H251,KD18,KB450,СТАЛЬ, БЕЛАЯ</t>
  </si>
  <si>
    <t>ЗАДНЯЯ СТЕНКА КОРОБА AVANTECH YOU,H251,KD18,KB500,СТАЛЬ, БЕЛАЯ</t>
  </si>
  <si>
    <t>ЗАДНЯЯ СТЕНКА КОРОБА AVANTECH YOU,H251,KD18,KB600,СТАЛЬ, БЕЛАЯ</t>
  </si>
  <si>
    <t>ЗАДНЯЯ СТЕНКА КОРОБА AVANTECH YOU,H251,KD18,KB800,СТАЛЬ, БЕЛАЯ</t>
  </si>
  <si>
    <t>ЗАДНЯЯ СТЕНКА КОРОБА AVANTECH YOU,H251,KD18,KB900,СТАЛЬ, БЕЛАЯ</t>
  </si>
  <si>
    <t>ЗАДНЯЯ СТЕНКА КОРОБА AVANTECH YOU,H251,KD18,KB1000,СТАЛЬ, БЕЛАЯ</t>
  </si>
  <si>
    <t>ЗАДНЯЯ СТЕНКА КОРОБА AVANTECH YOU,H251,KD18,KB1200,СТАЛЬ, БЕЛАЯ</t>
  </si>
  <si>
    <t>ЗАДНЯЯ СТЕНКА ЯЩИКА AVANTECH YOU,H101,L2000,АЛЮМИНИЙ, БЕЛАЯ</t>
  </si>
  <si>
    <t>ЗАДНЯЯ СТЕНКА ЯЩИКА AVANTECH YOU,H139,L2000,АЛЮМИНИЙ, БЕЛАЯ</t>
  </si>
  <si>
    <t>ЗАДНЯЯ СТЕНКА КОРОБА AVANTECH YOU,H187,L2000,АЛЮМИНИЙ, БЕЛАЯ</t>
  </si>
  <si>
    <t>ЗАДНЯЯ СТЕНКА КОРОБА AVANTECH YOU,H251,L2000,АЛЮМИНИЙ, БЕЛАЯ</t>
  </si>
  <si>
    <t>СОЕДИНИТЕЛЬ ЗАДНЕЙ СТЕНКИ AVANTECH YOU,H101,БЕЛЫЙ,ЛЕВЫЙ</t>
  </si>
  <si>
    <t>СОЕДИНИТЕЛЬ ЗАДНЕЙ СТЕНКИ AVANTECH YOU,H101,БЕЛЫЙ,ПРАВЫЙ</t>
  </si>
  <si>
    <t>СОЕДИНИТЕЛЬ ЗАДНЕЙ СТЕНКИ AVANTECH YOU,H139,БЕЛЫЙ,ЛЕВЫЙ</t>
  </si>
  <si>
    <t>СОЕДИНИТЕЛЬ ЗАДНЕЙ СТЕНКИ AVANTECH YOU,H139,БЕЛЫЙ,ПРАВЫЙ</t>
  </si>
  <si>
    <t>СОЕДИНИТЕЛЬ ЗАДНЕЙ СТЕНКИ AVANTECH YOU,H187,БЕЛЫЙ,ЛЕВЫЙ</t>
  </si>
  <si>
    <t>СОЕДИНИТЕЛЬ ЗАДНЕЙ СТЕНКИ AVANTECH YOU,H187,БЕЛЫЙ,ПРАВЫЙ</t>
  </si>
  <si>
    <t>СОЕДИНИТЕЛЬ ЗАДНЕЙ СТЕНКИ AVANTECH YOU,H251,БЕЛЫЙ,ЛЕВЫЙ</t>
  </si>
  <si>
    <t>СОЕДИНИТЕЛЬ ЗАДНЕЙ СТЕНКИ AVANTECH YOU,H251,БЕЛЫЙ,ПРАВЫЙ</t>
  </si>
  <si>
    <t>ПЕРЕДНЯЯ ПАНЕЛЬ ВНУТРЕННЕГО ЯЩИКА AVANTECH YOU,H101,L2000, АЛЮМИНИЙ,БЕЛАЯ</t>
  </si>
  <si>
    <t>ПЕРЕДНЯЯ ПАНЕЛЬ ВНУТРЕННЕГО ЯЩИКА AVANTECH YOU,H139,L2000, АЛЮМИНИЙ,БЕЛАЯ</t>
  </si>
  <si>
    <t>ПЕРЕДНЯЯ ПАНЕЛЬ ВНУТРЕННЕГО КОРОБА AVANTECH YOU,H187, L2000,АЛЮМИНИЙ,БЕЛАЯ</t>
  </si>
  <si>
    <t>КОМПЛЕКТ СОЕДИНИТЕЛЕЙ ПЕРЕДНЕЙ ПАНЕЛИ ВНУТР. ЯЩИКА AVANTECH YOU,H101,БЕЛЫЙ</t>
  </si>
  <si>
    <t>КОМПЛЕКТ СОЕДИНИТЕЛЕЙ ПЕРЕДНЕЙ ПАНЕЛИ ВНУТР. ЯЩИКА AVANTECH YOU,H139,БЕЛЫЙ</t>
  </si>
  <si>
    <t>КОМПЛЕКТ СОЕДИНИТЕЛЕЙ ПЕРЕДНЕЙ ПАНЕЛИ ВНУТР. ЯЩИКА AVANTECH YOU,H187,БЕЛЫЙ</t>
  </si>
  <si>
    <t>КОМПЛЕКТ СОЕДИНИТЕЛЕЙ ПЕРЕДНЕЙ ПАНЕЛИ ВНУТР. ЯЩИКА AVANTECH YOU INLAY,H187,БЕЛЫЙ</t>
  </si>
  <si>
    <t>ФИКСАТОР ПЕРЕДНЕЙ ПАНЕЛИ ВНУТРЕННЕГО ЯЩИКА AVANTECH YOU,H101,БЕЛЫЙ</t>
  </si>
  <si>
    <t>ПЕРЕДНЯЯ ПАНЕЛЬ ВНУТРЕННЕГО ЯЩИКА AVANTECH YOU, H101,KD16,KB300,БЕЛАЯ</t>
  </si>
  <si>
    <t>ПЕРЕДНЯЯ ПАНЕЛЬ ВНУТРЕННЕГО ЯЩИКА AVANTECH YOU, H101,KD16,KB400,БЕЛАЯ</t>
  </si>
  <si>
    <t>ПЕРЕДНЯЯ ПАНЕЛЬ ВНУТРЕННЕГО ЯЩИКА AVANTECH YOU, H101,KD16,KB450,БЕЛАЯ</t>
  </si>
  <si>
    <t>ПЕРЕДНЯЯ ПАНЕЛЬ ВНУТРЕННЕГО ЯЩИКА AVANTECH YOU, H101,KD16,KB500,БЕЛАЯ</t>
  </si>
  <si>
    <t>ПЕРЕДНЯЯ ПАНЕЛЬ ВНУТРЕННЕГО ЯЩИКА AVANTECH YOU, H101,KD16,KB600,БЕЛАЯ</t>
  </si>
  <si>
    <t>ПЕРЕДНЯЯ ПАНЕЛЬ ВНУТРЕННЕГО ЯЩИКА AVANTECH YOU, H101,KD16,KB800,БЕЛАЯ</t>
  </si>
  <si>
    <t>ПЕРЕДНЯЯ ПАНЕЛЬ ВНУТРЕННЕГО ЯЩИКА AVANTECH YOU, H101,KD16,KB900,БЕЛАЯ</t>
  </si>
  <si>
    <t>ПЕРЕДНЯЯ ПАНЕЛЬ ВНУТРЕННЕГО ЯЩИКА AVANTECH YOU, H101,KD16,KB1000,БЕЛАЯ</t>
  </si>
  <si>
    <t>ПЕРЕДНЯЯ ПАНЕЛЬ ВНУТРЕННЕГО ЯЩИКА AVANTECH YOU, H101,KD16,KB1200,БЕЛАЯ</t>
  </si>
  <si>
    <t>ПЕРЕДНЯЯ ПАНЕЛЬ ВНУТРЕННЕГО ЯЩИКА AVANTECH YOU, H101,KD18,KB300,БЕЛАЯ</t>
  </si>
  <si>
    <t>ПЕРЕДНЯЯ ПАНЕЛЬ ВНУТРЕННЕГО ЯЩИКА AVANTECH YOU, H101,KD18,KB400,БЕЛАЯ</t>
  </si>
  <si>
    <t>ПЕРЕДНЯЯ ПАНЕЛЬ ВНУТРЕННЕГО ЯЩИКА AVANTECH YOU, H101,KD18,KB450,БЕЛАЯ</t>
  </si>
  <si>
    <t>ПЕРЕДНЯЯ ПАНЕЛЬ ВНУТРЕННЕГО ЯЩИКА AVANTECH YOU, H101,KD18,KB500,БЕЛАЯ</t>
  </si>
  <si>
    <t>ПЕРЕДНЯЯ ПАНЕЛЬ ВНУТРЕННЕГО ЯЩИКА AVANTECH YOU, H101,KD18,KB600,БЕЛАЯ</t>
  </si>
  <si>
    <t>ПЕРЕДНЯЯ ПАНЕЛЬ ВНУТРЕННЕГО ЯЩИКА AVANTECH YOU, H101,KD18,KB800,БЕЛАЯ</t>
  </si>
  <si>
    <t>ПЕРЕДНЯЯ ПАНЕЛЬ ВНУТРЕННЕГО ЯЩИКА AVANTECH YOU, H101,KD18,KB900,БЕЛАЯ</t>
  </si>
  <si>
    <t>ПЕРЕДНЯЯ ПАНЕЛЬ ВНУТРЕННЕГО ЯЩИКА AVANTECH YOU, H101,KD18,KB1000,БЕЛАЯ</t>
  </si>
  <si>
    <t>ПЕРЕДНЯЯ ПАНЕЛЬ ВНУТРЕННЕГО ЯЩИКА AVANTECH YOU, H101,KD18,KB1200,БЕЛАЯ</t>
  </si>
  <si>
    <t>ПЕРЕДНЯЯ ПАНЕЛЬ ВНУТРЕННЕГО ЯЩИКА AVANTECH YOU, H139,KD16,KB300,БЕЛАЯ</t>
  </si>
  <si>
    <t>ПЕРЕДНЯЯ ПАНЕЛЬ ВНУТРЕННЕГО ЯЩИКА AVANTECH YOU, H139,KD16,KB400,БЕЛАЯ</t>
  </si>
  <si>
    <t>ПЕРЕДНЯЯ ПАНЕЛЬ ВНУТРЕННЕГО ЯЩИКА AVANTECH YOU, H139,KD16,KB450,БЕЛАЯ</t>
  </si>
  <si>
    <t>ПЕРЕДНЯЯ ПАНЕЛЬ ВНУТРЕННЕГО ЯЩИКА AVANTECH YOU, H139,KD16,KB500,БЕЛАЯ</t>
  </si>
  <si>
    <t>ПЕРЕДНЯЯ ПАНЕЛЬ ВНУТРЕННЕГО ЯЩИКА AVANTECH YOU, H139,KD16,KB600,БЕЛАЯ</t>
  </si>
  <si>
    <t>ПЕРЕДНЯЯ ПАНЕЛЬ ВНУТРЕННЕГО ЯЩИКА AVANTECH YOU, H139,KD16,KB800,БЕЛАЯ</t>
  </si>
  <si>
    <t>ПЕРЕДНЯЯ ПАНЕЛЬ ВНУТРЕННЕГО ЯЩИКА AVANTECH YOU, H139,KD16,KB900,БЕЛАЯ</t>
  </si>
  <si>
    <t>ПЕРЕДНЯЯ ПАНЕЛЬ ВНУТРЕННЕГО ЯЩИКА AVANTECH YOU, H139,KD16,KB1000,БЕЛАЯ</t>
  </si>
  <si>
    <t>ПЕРЕДНЯЯ ПАНЕЛЬ ВНУТРЕННЕГО ЯЩИКА AVANTECH YOU, H139,KD16,KB1200,БЕЛАЯ</t>
  </si>
  <si>
    <t>ПЕРЕДНЯЯ ПАНЕЛЬ ВНУТРЕННЕГО ЯЩИКА AVANTECH YOU, H139,KD18,KB300,БЕЛАЯ</t>
  </si>
  <si>
    <t>ПЕРЕДНЯЯ ПАНЕЛЬ ВНУТРЕННЕГО ЯЩИКА AVANTECH YOU, H139,KD18,KB400,БЕЛАЯ</t>
  </si>
  <si>
    <t>ПЕРЕДНЯЯ ПАНЕЛЬ ВНУТРЕННЕГО ЯЩИКА AVANTECH YOU, H139,KD18,KB450,БЕЛАЯ</t>
  </si>
  <si>
    <t>ПЕРЕДНЯЯ ПАНЕЛЬ ВНУТРЕННЕГО ЯЩИКА AVANTECH YOU, H139,KD18,KB500,БЕЛАЯ</t>
  </si>
  <si>
    <t>ПЕРЕДНЯЯ ПАНЕЛЬ ВНУТРЕННЕГО ЯЩИКА AVANTECH YOU, H139,KD18,KB600,БЕЛАЯ</t>
  </si>
  <si>
    <t>ПЕРЕДНЯЯ ПАНЕЛЬ ВНУТРЕННЕГО ЯЩИКА AVANTECH YOU, H139,KD18,KB800,БЕЛАЯ</t>
  </si>
  <si>
    <t>ПЕРЕДНЯЯ ПАНЕЛЬ ВНУТРЕННЕГО ЯЩИКА AVANTECH YOU, H139,KD18,KB900,БЕЛАЯ</t>
  </si>
  <si>
    <t>ПЕРЕДНЯЯ ПАНЕЛЬ ВНУТРЕННЕГО ЯЩИКА AVANTECH YOU, H139,KD18,KB1000,БЕЛАЯ</t>
  </si>
  <si>
    <t>ПЕРЕДНЯЯ ПАНЕЛЬ ВНУТРЕННЕГО ЯЩИКА AVANTECH YOU, H139,KD18,KB1200,БЕЛАЯ</t>
  </si>
  <si>
    <t>ПЕРЕДНЯЯ ПАНЕЛЬ ВНУТРЕННЕГО КОРОБА AVANTECH YOU, H187,KD16,KB300,БЕЛАЯ</t>
  </si>
  <si>
    <t>ПЕРЕДНЯЯ ПАНЕЛЬ ВНУТРЕННЕГО КОРОБА AVANTECH YOU, H187,KD16,KB400,БЕЛАЯ</t>
  </si>
  <si>
    <t>ПЕРЕДНЯЯ ПАНЕЛЬ ВНУТРЕННЕГО КОРОБА AVANTECH YOU, H187,KD16,KB450,БЕЛАЯ</t>
  </si>
  <si>
    <t>ПЕРЕДНЯЯ ПАНЕЛЬ ВНУТРЕННЕГО КОРОБА AVANTECH YOU, H187,KD16,KB500,БЕЛАЯ</t>
  </si>
  <si>
    <t>ПЕРЕДНЯЯ ПАНЕЛЬ ВНУТРЕННЕГО КОРОБА AVANTECH YOU, H187,KD16,KB600,БЕЛАЯ</t>
  </si>
  <si>
    <t>ПЕРЕДНЯЯ ПАНЕЛЬ ВНУТРЕННЕГО КОРОБА AVANTECH YOU, H187,KD16,KB800,БЕЛАЯ</t>
  </si>
  <si>
    <t>ПЕРЕДНЯЯ ПАНЕЛЬ ВНУТРЕННЕГО КОРОБА AVANTECH YOU, H187,KD16,KB900,БЕЛАЯ</t>
  </si>
  <si>
    <t>ПЕРЕДНЯЯ ПАНЕЛЬ ВНУТРЕННЕГО КОРОБА AVANTECH YOU, H187,KD16,KB1000,БЕЛАЯ</t>
  </si>
  <si>
    <t>ПЕРЕДНЯЯ ПАНЕЛЬ ВНУТРЕННЕГО КОРОБА AVANTECH YOU, H187,KD16,KB1200,БЕЛАЯ</t>
  </si>
  <si>
    <t>ПЕРЕДНЯЯ ПАНЕЛЬ ВНУТРЕННЕГО КОРОБА AVANTECH YOU, H187,KD18,KB300,БЕЛАЯ</t>
  </si>
  <si>
    <t>ПЕРЕДНЯЯ ПАНЕЛЬ ВНУТРЕННЕГО КОРОБА AVANTECH YOU, H187,KD18,KB400,БЕЛАЯ</t>
  </si>
  <si>
    <t>ПЕРЕДНЯЯ ПАНЕЛЬ ВНУТРЕННЕГО КОРОБА AVANTECH YOU, H187,KD18,KB450,БЕЛАЯ</t>
  </si>
  <si>
    <t>ПЕРЕДНЯЯ ПАНЕЛЬ ВНУТРЕННЕГО КОРОБА AVANTECH YOU, H187,KD18,KB500,БЕЛАЯ</t>
  </si>
  <si>
    <t>ПЕРЕДНЯЯ ПАНЕЛЬ ВНУТРЕННЕГО КОРОБА AVANTECH YOU, H187,KD18,KB600,БЕЛАЯ</t>
  </si>
  <si>
    <t>ПЕРЕДНЯЯ ПАНЕЛЬ ВНУТРЕННЕГО КОРОБА AVANTECH YOU, H187,KD18,KB800,БЕЛАЯ</t>
  </si>
  <si>
    <t>ПЕРЕДНЯЯ ПАНЕЛЬ ВНУТРЕННЕГО КОРОБА AVANTECH YOU, H187,KD18,KB900,БЕЛАЯ</t>
  </si>
  <si>
    <t>ПЕРЕДНЯЯ ПАНЕЛЬ ВНУТРЕННЕГО КОРОБА AVANTECH YOU, H187,KD18,KB1000,БЕЛАЯ</t>
  </si>
  <si>
    <t>ПЕРЕДНЯЯ ПАНЕЛЬ ВНУТРЕННЕГО КОРОБА AVANTECH YOU, H187,KD18,KB1200,БЕЛАЯ</t>
  </si>
  <si>
    <t>ПЕРЕДНЯЯ ПАНЕЛЬ ВНУТРЕННЕГО КОРОБА AVANTECH YOU INLAY, H187,KD16,KB300,БЕЛАЯ</t>
  </si>
  <si>
    <t>ПЕРЕДНЯЯ ПАНЕЛЬ ВНУТРЕННЕГО КОРОБА AVANTECH YOU INLAY, H187,KD16,KB400,БЕЛАЯ</t>
  </si>
  <si>
    <t>ПЕРЕДНЯЯ ПАНЕЛЬ ВНУТРЕННЕГО КОРОБА AVANTECH YOU INLAY, H187,KD16,KB450,БЕЛАЯ</t>
  </si>
  <si>
    <t>ПЕРЕДНЯЯ ПАНЕЛЬ ВНУТРЕННЕГО КОРОБА AVANTECH YOU INLAY, H187,KD16,KB500,БЕЛАЯ</t>
  </si>
  <si>
    <t>ПЕРЕДНЯЯ ПАНЕЛЬ ВНУТРЕННЕГО КОРОБА AVANTECH YOU INLAY, H187,KD16,KB600,БЕЛАЯ</t>
  </si>
  <si>
    <t>ПЕРЕДНЯЯ ПАНЕЛЬ ВНУТРЕННЕГО КОРОБА AVANTECH YOU INLAY, H187,KD16,KB800,БЕЛАЯ</t>
  </si>
  <si>
    <t>ПЕРЕДНЯЯ ПАНЕЛЬ ВНУТРЕННЕГО КОРОБА AVANTECH YOU INLAY, H187,KD16,KB900,БЕЛАЯ</t>
  </si>
  <si>
    <t>ПЕРЕДНЯЯ ПАНЕЛЬ ВНУТРЕННЕГО КОРОБА AVANTECH YOU INLAY, H187,KD16,KB1000,БЕЛАЯ</t>
  </si>
  <si>
    <t>ПЕРЕДНЯЯ ПАНЕЛЬ ВНУТРЕННЕГО КОРОБА AVANTECH YOU INLAY, H187,KD16,KB1200,БЕЛАЯ</t>
  </si>
  <si>
    <t>ПЕРЕДНЯЯ ПАНЕЛЬ ВНУТРЕННЕГО КОРОБА AVANTECH YOU INLAY, H187,KD18,KB300,БЕЛАЯ</t>
  </si>
  <si>
    <t>ПЕРЕДНЯЯ ПАНЕЛЬ ВНУТРЕННЕГО КОРОБА AVANTECH YOU INLAY, H187,KD18,KB400,БЕЛАЯ</t>
  </si>
  <si>
    <t>ПЕРЕДНЯЯ ПАНЕЛЬ ВНУТРЕННЕГО КОРОБА AVANTECH YOU INLAY, H187,KD18,KB450,БЕЛАЯ</t>
  </si>
  <si>
    <t>ПЕРЕДНЯЯ ПАНЕЛЬ ВНУТРЕННЕГО КОРОБА AVANTECH YOU INLAY, H187,KD18,KB500,БЕЛАЯ</t>
  </si>
  <si>
    <t>ПЕРЕДНЯЯ ПАНЕЛЬ ВНУТРЕННЕГО КОРОБА AVANTECH YOU INLAY, H187,KD18,KB600,БЕЛАЯ</t>
  </si>
  <si>
    <t>ПЕРЕДНЯЯ ПАНЕЛЬ ВНУТРЕННЕГО КОРОБА AVANTECH YOU INLAY, H187,KD18,KB800,БЕЛАЯ</t>
  </si>
  <si>
    <t>ПЕРЕДНЯЯ ПАНЕЛЬ ВНУТРЕННЕГО КОРОБА AVANTECH YOU INLAY, H187,KD18,KB900,БЕЛАЯ</t>
  </si>
  <si>
    <t>ПЕРЕДНЯЯ ПАНЕЛЬ ВНУТРЕННЕГО КОРОБА AVANTECH YOU INLAY, H187,KD18,KB1000,БЕЛАЯ</t>
  </si>
  <si>
    <t>ПЕРЕДНЯЯ ПАНЕЛЬ ВНУТРЕННЕГО КОРОБА AVANTECH YOU INLAY, H187,KD18,KB1200,БЕЛАЯ</t>
  </si>
  <si>
    <t>ПРОФИЛЬ ДЛЯ ПЕРЕДНЕЙ ПАНЕЛИ ВНУТРЕННЕГО КОРОБА AVANTECH YOU,H187,L2000,БЕЛЫЙ</t>
  </si>
  <si>
    <t>КОМПЛЕКТ СОЕДИНИТЕЛЕЙ ПЕРЕДНЕЙ ПАНЕЛИ ВНУТР. КОРОБА AVANTECH YOU,H187,БЕЛЫЙ</t>
  </si>
  <si>
    <t>КОМПЛЕКТ СОЕДИНИТЕЛЕЙ ПЕРЕДНЕЙ ПАНЕЛИ ВНУТР. КОРОБА AVANTECH YOU INLAY,H187,БЕЛЫЙ</t>
  </si>
  <si>
    <t>ЗАГЛУШКА НА БОКОВИНУ AVANTECH YOU,С ЛОГОТИПОМ HETTICH,БЕЛАЯ</t>
  </si>
  <si>
    <t>U-ОБРАЗНАЯ СТЕНКА ДЛЯ ЯЩИКА ПОД МОЙКУ,СТАЛЬ,БЕЛАЯ</t>
  </si>
  <si>
    <t>П-ОБРАЗНАЯ СТЕНКА ДЛЯ ЯЩИКА ПОД МОЙКУ,СТАЛЬ,БЕЛАЯ</t>
  </si>
  <si>
    <t>БОКОВИНА ЯЩИКА AVANTECH YOU, H77,NL400,АНТРАЦИТ,ЛЕВАЯ</t>
  </si>
  <si>
    <t>БОКОВИНА ЯЩИКА AVANTECH YOU, H77,NL400,АНТРАЦИТ,ПРАВАЯ</t>
  </si>
  <si>
    <t>БОКОВИНА ЯЩИКА AVANTECH YOU, H77,NL450,АНТРАЦИТ,ЛЕВАЯ</t>
  </si>
  <si>
    <t>БОКОВИНА ЯЩИКА AVANTECH YOU, H77,NL450,АНТРАЦИТ,ПРАВАЯ</t>
  </si>
  <si>
    <t>БОКОВИНА ЯЩИКА AVANTECH YOU, H77,NL500,АНТРАЦИТ,ЛЕВАЯ</t>
  </si>
  <si>
    <t>БОКОВИНА ЯЩИКА AVANTECH YOU, H77,NL500,АНТРАЦИТ,ПРАВАЯ</t>
  </si>
  <si>
    <t>БОКОВИНА ЯЩИКА AVANTECH YOU, H77,NL550,АНТРАЦИТ,ЛЕВАЯ</t>
  </si>
  <si>
    <t>БОКОВИНА ЯЩИКА AVANTECH YOU, H77,NL550,АНТРАЦИТ,ПРАВАЯ</t>
  </si>
  <si>
    <t>БОКОВИНА ЯЩИКА AVANTECH YOU, H101,NL270,АНТРАЦИТ,ЛЕВАЯ</t>
  </si>
  <si>
    <t>БОКОВИНА ЯЩИКА AVANTECH YOU, H101,NL270,АНТРАЦИТ,ПРАВАЯ</t>
  </si>
  <si>
    <t>БОКОВИНА ЯЩИКА AVANTECH YOU, H101,NL300,АНТРАЦИТ,ЛЕВАЯ</t>
  </si>
  <si>
    <t>БОКОВИНА ЯЩИКА AVANTECH YOU, H101,NL300,АНТРАЦИТ,ПРАВАЯ</t>
  </si>
  <si>
    <t>БОКОВИНА ЯЩИКА AVANTECH YOU, H101,NL350,АНТРАЦИТ,ЛЕВАЯ</t>
  </si>
  <si>
    <t>БОКОВИНА ЯЩИКА AVANTECH YOU, H101,NL350,АНТРАЦИТ,ПРАВАЯ</t>
  </si>
  <si>
    <t>БОКОВИНА ЯЩИКА AVANTECH YOU, H101,NL400,АНТРАЦИТ,ЛЕВАЯ</t>
  </si>
  <si>
    <t>БОКОВИНА ЯЩИКА AVANTECH YOU, H101,NL400,АНТРАЦИТ,ПРАВАЯ</t>
  </si>
  <si>
    <t>БОКОВИНА ЯЩИКА AVANTECH YOU, H101,NL450,АНТРАЦИТ,ЛЕВАЯ</t>
  </si>
  <si>
    <t>БОКОВИНА ЯЩИКА AVANTECH YOU, H101,NL450,АНТРАЦИТ,ПРАВАЯ</t>
  </si>
  <si>
    <t>БОКОВИНА ЯЩИКА AVANTECH YOU, H101,NL500,АНТРАЦИТ,ЛЕВАЯ</t>
  </si>
  <si>
    <t>БОКОВИНА ЯЩИКА AVANTECH YOU, H101,NL500,АНТРАЦИТ,ПРАВАЯ</t>
  </si>
  <si>
    <t>БОКОВИНА ЯЩИКА AVANTECH YOU, H101,NL550,АНТРАЦИТ,ЛЕВАЯ</t>
  </si>
  <si>
    <t>БОКОВИНА ЯЩИКА AVANTECH YOU, H101,NL550,АНТРАЦИТ,ПРАВАЯ</t>
  </si>
  <si>
    <t>БОКОВИНА ЯЩИКА AVANTECH YOU, H101,NL600,АНТРАЦИТ,ЛЕВАЯ</t>
  </si>
  <si>
    <t>БОКОВИНА ЯЩИКА AVANTECH YOU, H101,NL600,АНТРАЦИТ,ПРАВАЯ</t>
  </si>
  <si>
    <t>БОКОВИНА ЯЩИКА AVANTECH YOU, H101,NL650,АНТРАЦИТ,ЛЕВАЯ</t>
  </si>
  <si>
    <t>БОКОВИНА ЯЩИКА AVANTECH YOU, H101,NL650,АНТРАЦИТ,ПРАВАЯ</t>
  </si>
  <si>
    <t>БОКОВИНА ЯЩИКА AVANTECH YOU, H139,NL300,АНТРАЦИТ,ЛЕВАЯ</t>
  </si>
  <si>
    <t>БОКОВИНА ЯЩИКА AVANTECH YOU, H139,NL300,АНТРАЦИТ,ПРАВАЯ</t>
  </si>
  <si>
    <t>БОКОВИНА ЯЩИКА AVANTECH YOU, H139,NL350,АНТРАЦИТ,ЛЕВАЯ</t>
  </si>
  <si>
    <t>БОКОВИНА ЯЩИКА AVANTECH YOU, H139,NL350,АНТРАЦИТ,ПРАВАЯ</t>
  </si>
  <si>
    <t>БОКОВИНА ЯЩИКА AVANTECH YOU, H139,NL400,АНТРАЦИТ,ЛЕВАЯ</t>
  </si>
  <si>
    <t>БОКОВИНА ЯЩИКА AVANTECH YOU, H139,NL400,АНТРАЦИТ,ПРАВАЯ</t>
  </si>
  <si>
    <t>БОКОВИНА ЯЩИКА AVANTECH YOU, H139,NL450,АНТРАЦИТ,ЛЕВАЯ</t>
  </si>
  <si>
    <t>БОКОВИНА ЯЩИКА AVANTECH YOU, H139,NL450,АНТРАЦИТ,ПРАВАЯ</t>
  </si>
  <si>
    <t>БОКОВИНА ЯЩИКА AVANTECH YOU, H139,NL500,АНТРАЦИТ,ЛЕВАЯ</t>
  </si>
  <si>
    <t>БОКОВИНА ЯЩИКА AVANTECH YOU, H139,NL500,АНТРАЦИТ,ПРАВАЯ</t>
  </si>
  <si>
    <t>БОКОВИНА ЯЩИКА AVANTECH YOU, H139,NL550,АНТРАЦИТ,ЛЕВАЯ</t>
  </si>
  <si>
    <t>БОКОВИНА ЯЩИКА AVANTECH YOU, H139,NL550,АНТРАЦИТ,ПРАВАЯ</t>
  </si>
  <si>
    <t>БОКОВИНА ЯЩИКА AVANTECH YOU, H139,NL600,АНТРАЦИТ,ЛЕВАЯ</t>
  </si>
  <si>
    <t>БОКОВИНА ЯЩИКА AVANTECH YOU, H139,NL600,АНТРАЦИТ,ПРАВАЯ</t>
  </si>
  <si>
    <t>БОКОВИНА ЯЩИКА AVANTECH YOU, H187,NL270,АНТРАЦИТ,ЛЕВАЯ</t>
  </si>
  <si>
    <t>БОКОВИНА ЯЩИКА AVANTECH YOU, H187,NL270,АНТРАЦИТ,ПРАВАЯ</t>
  </si>
  <si>
    <t>БОКОВИНА ЯЩИКА AVANTECH YOU, H187,NL300,АНТРАЦИТ,ЛЕВАЯ</t>
  </si>
  <si>
    <t>БОКОВИНА ЯЩИКА AVANTECH YOU, H187,NL300,АНТРАЦИТ,ПРАВАЯ</t>
  </si>
  <si>
    <t>БОКОВИНА ЯЩИКА AVANTECH YOU, H187,NL350,АНТРАЦИТ,ЛЕВАЯ</t>
  </si>
  <si>
    <t>БОКОВИНА ЯЩИКА AVANTECH YOU, H187,NL350,АНТРАЦИТ,ПРАВАЯ</t>
  </si>
  <si>
    <t>БОКОВИНА ЯЩИКА AVANTECH YOU, H187,NL400,АНТРАЦИТ,ЛЕВАЯ</t>
  </si>
  <si>
    <t>БОКОВИНА ЯЩИКА AVANTECH YOU, H187,NL400,АНТРАЦИТ,ПРАВАЯ</t>
  </si>
  <si>
    <t>БОКОВИНА ЯЩИКА AVANTECH YOU, H187,NL450,АНТРАЦИТ,ЛЕВАЯ</t>
  </si>
  <si>
    <t>БОКОВИНА ЯЩИКА AVANTECH YOU, H187,NL450,АНТРАЦИТ,ПРАВАЯ</t>
  </si>
  <si>
    <t>БОКОВИНА ЯЩИКА AVANTECH YOU, H187,NL500,АНТРАЦИТ,ЛЕВАЯ</t>
  </si>
  <si>
    <t>БОКОВИНА ЯЩИКА AVANTECH YOU, H187,NL500,АНТРАЦИТ,ПРАВАЯ</t>
  </si>
  <si>
    <t>БОКОВИНА ЯЩИКА AVANTECH YOU, H187,NL550,АНТРАЦИТ,ЛЕВАЯ</t>
  </si>
  <si>
    <t>БОКОВИНА ЯЩИКА AVANTECH YOU, H187,NL550,АНТРАЦИТ,ПРАВАЯ</t>
  </si>
  <si>
    <t>БОКОВИНА ЯЩИКА AVANTECH YOU, H187,NL600,АНТРАЦИТ,ЛЕВАЯ</t>
  </si>
  <si>
    <t>БОКОВИНА ЯЩИКА AVANTECH YOU, H187,NL600,АНТРАЦИТ,ПРАВАЯ</t>
  </si>
  <si>
    <t>БОКОВИНА ЯЩИКА AVANTECH YOU, H187,NL650,АНТРАЦИТ,ЛЕВАЯ</t>
  </si>
  <si>
    <t>БОКОВИНА ЯЩИКА AVANTECH YOU, H187,NL650,АНТРАЦИТ,ПРАВАЯ</t>
  </si>
  <si>
    <t>БОКОВИНА ЯЩИКА AVANTECH YOU, H251,NL350,АНТРАЦИТ,ЛЕВАЯ</t>
  </si>
  <si>
    <t>БОКОВИНА ЯЩИКА AVANTECH YOU, H251,NL350,АНТРАЦИТ,ПРАВАЯ</t>
  </si>
  <si>
    <t>БОКОВИНА ЯЩИКА AVANTECH YOU, H251,NL400,АНТРАЦИТ,ЛЕВАЯ</t>
  </si>
  <si>
    <t>БОКОВИНА ЯЩИКА AVANTECH YOU, H251,NL400,АНТРАЦИТ,ПРАВАЯ</t>
  </si>
  <si>
    <t>БОКОВИНА ЯЩИКА AVANTECH YOU, H251,NL450,АНТРАЦИТ,ЛЕВАЯ</t>
  </si>
  <si>
    <t>БОКОВИНА ЯЩИКА AVANTECH YOU, H251,NL450,АНТРАЦИТ,ПРАВАЯ</t>
  </si>
  <si>
    <t>БОКОВИНА ЯЩИКА AVANTECH YOU, H251,NL500,АНТРАЦИТ,ЛЕВАЯ</t>
  </si>
  <si>
    <t>БОКОВИНА ЯЩИКА AVANTECH YOU, H251,NL500,АНТРАЦИТ,ПРАВАЯ</t>
  </si>
  <si>
    <t>БОКОВИНА ЯЩИКА AVANTECH YOU, H251,NL550,АНТРАЦИТ,ЛЕВАЯ</t>
  </si>
  <si>
    <t>БОКОВИНА ЯЩИКА AVANTECH YOU, H251,NL550,АНТРАЦИТ,ПРАВАЯ</t>
  </si>
  <si>
    <t>БОКОВИНА ЯЩИКА AVANTECH YOU, H251,NL600,АНТРАЦИТ,ЛЕВАЯ</t>
  </si>
  <si>
    <t>БОКОВИНА ЯЩИКА AVANTECH YOU, H251,NL600,АНТРАЦИТ,ПРАВАЯ</t>
  </si>
  <si>
    <t>БОКОВИНА ЯЩИКА AVANTECH YOU, H251,NL650,АНТРАЦИТ,ЛЕВАЯ</t>
  </si>
  <si>
    <t>БОКОВИНА ЯЩИКА AVANTECH YOU, H251,NL650,АНТРАЦИТ,ПРАВАЯ</t>
  </si>
  <si>
    <t>БОКОВИНА ЯЩИКА AVANTECH YOU INLAY,H187,NL350,АНТРАЦИТ, ЛЕВАЯ</t>
  </si>
  <si>
    <t>БОКОВИНА ЯЩИКА AVANTECH YOU INLAY,H187,NL350,АНТРАЦИТ, ПРАВАЯ</t>
  </si>
  <si>
    <t>БОКОВИНА ЯЩИКА AVANTECH YOU INLAY,H187,NL400,АНТРАЦИТ, ЛЕВАЯ</t>
  </si>
  <si>
    <t>БОКОВИНА ЯЩИКА AVANTECH YOU INLAY,H187,NL400,АНТРАЦИТ, ПРАВАЯ</t>
  </si>
  <si>
    <t>БОКОВИНА ЯЩИКА AVANTECH YOU INLAY,H187,NL450,АНТРАЦИТ, ЛЕВАЯ</t>
  </si>
  <si>
    <t>БОКОВИНА ЯЩИКА AVANTECH YOU INLAY,H187,NL450,АНТРАЦИТ, ПРАВАЯ</t>
  </si>
  <si>
    <t>БОКОВИНА ЯЩИКА AVANTECH YOU INLAY,H187,NL500,АНТРАЦИТ, ЛЕВАЯ</t>
  </si>
  <si>
    <t>БОКОВИНА ЯЩИКА AVANTECH YOU INLAY,H187,NL500,АНТРАЦИТ, ПРАВАЯ</t>
  </si>
  <si>
    <t>БОКОВИНА ЯЩИКА AVANTECH YOU INLAY,H187,NL550,АНТРАЦИТ, ЛЕВАЯ</t>
  </si>
  <si>
    <t>БОКОВИНА ЯЩИКА AVANTECH YOU INLAY,H187,NL550,АНТРАЦИТ, ПРАВАЯ</t>
  </si>
  <si>
    <t>БОКОВИНА ЯЩИКА AVANTECH YOU INLAY,H187,NL600,АНТРАЦИТ, ЛЕВАЯ</t>
  </si>
  <si>
    <t>БОКОВИНА ЯЩИКА AVANTECH YOU INLAY,H187,NL600,АНТРАЦИТ, ПРАВАЯ</t>
  </si>
  <si>
    <t>БОКОВИНА ЯЩИКА AVANTECH YOU INLAY,H187,NL650,АНТРАЦИТ, ЛЕВАЯ</t>
  </si>
  <si>
    <t>БОКОВИНА ЯЩИКА AVANTECH YOU INLAY,H187,NL650,АНТРАЦИТ, ПРАВАЯ</t>
  </si>
  <si>
    <t>ЗАДНЯЯ СТЕНКА ЯЩИКА AVANTECH YOU,H77,KD16,KB600,СТАЛЬ, АНТРАЦИТ</t>
  </si>
  <si>
    <t>ЗАДНЯЯ СТЕНКА ЯЩИКА AVANTECH YOU,H77,KD18,KB600,СТАЛЬ, АНТРАЦИТ</t>
  </si>
  <si>
    <t>ЗАДНЯЯ СТЕНКА ЯЩИКА AVANTECH YOU,H101,KD16,KB300,СТАЛЬ, АНТРАЦИТ</t>
  </si>
  <si>
    <t>ЗАДНЯЯ СТЕНКА ЯЩИКА AVANTECH YOU,H101,KD16,KB400,СТАЛЬ, АНТРАЦИТ</t>
  </si>
  <si>
    <t>ЗАДНЯЯ СТЕНКА ЯЩИКА AVANTECH YOU,H101,KD16,KB450,СТАЛЬ, АНТРАЦИТ</t>
  </si>
  <si>
    <t>ЗАДНЯЯ СТЕНКА ЯЩИКА AVANTECH YOU,H101,KD16,KB500,СТАЛЬ, АНТРАЦИТ</t>
  </si>
  <si>
    <t>ЗАДНЯЯ СТЕНКА ЯЩИКА AVANTECH YOU,H101,KD16,KB600,СТАЛЬ, АНТРАЦИТ</t>
  </si>
  <si>
    <t>ЗАДНЯЯ СТЕНКА ЯЩИКА AVANTECH YOU,H101,KD16,KB800,СТАЛЬ, АНТРАЦИТ</t>
  </si>
  <si>
    <t>ЗАДНЯЯ СТЕНКА ЯЩИКА AVANTECH YOU,H101,KD16,KB900,СТАЛЬ, АНТРАЦИТ</t>
  </si>
  <si>
    <t>ЗАДНЯЯ СТЕНКА ЯЩИКА AVANTECH YOU,H101,KD16,KB1000,СТАЛЬ, АНТРАЦИТ</t>
  </si>
  <si>
    <t>ЗАДНЯЯ СТЕНКА ЯЩИКА AVANTECH YOU,H101,KD16,KB1200,СТАЛЬ, АНТРАЦИТ</t>
  </si>
  <si>
    <t>ЗАДНЯЯ СТЕНКА ЯЩИКА AVANTECH YOU,H101,KD18,KB300,СТАЛЬ, АНТРАЦИТ</t>
  </si>
  <si>
    <t>ЗАДНЯЯ СТЕНКА ЯЩИКА AVANTECH YOU,H101,KD18,KB400,СТАЛЬ, АНТРАЦИТ</t>
  </si>
  <si>
    <t>ЗАДНЯЯ СТЕНКА ЯЩИКА AVANTECH YOU,H101,KD18,KB450,СТАЛЬ, АНТРАЦИТ</t>
  </si>
  <si>
    <t>ЗАДНЯЯ СТЕНКА ЯЩИКА AVANTECH YOU,H101,KD18,KB500,СТАЛЬ, АНТРАЦИТ</t>
  </si>
  <si>
    <t>ЗАДНЯЯ СТЕНКА ЯЩИКА AVANTECH YOU,H101,KD18,KB600,СТАЛЬ, АНТРАЦИТ</t>
  </si>
  <si>
    <t>ЗАДНЯЯ СТЕНКА ЯЩИКА AVANTECH YOU,H101,KD18,KB800,СТАЛЬ, АНТРАЦИТ</t>
  </si>
  <si>
    <t>ЗАДНЯЯ СТЕНКА ЯЩИКА AVANTECH YOU,H101,KD18,KB900,СТАЛЬ, АНТРАЦИТ</t>
  </si>
  <si>
    <t>ЗАДНЯЯ СТЕНКА ЯЩИКА AVANTECH YOU,H101,KD18,KB1000,СТАЛЬ, АНТРАЦИТ</t>
  </si>
  <si>
    <t>ЗАДНЯЯ СТЕНКА ЯЩИКА AVANTECH YOU,H101,KD18,KB1200,СТАЛЬ, АНТРАЦИТ</t>
  </si>
  <si>
    <t>ЗАДНЯЯ СТЕНКА ЯЩИКА AVANTECH YOU,H139,KD16,KB300,СТАЛЬ, АНТРАЦИТ</t>
  </si>
  <si>
    <t>ЗАДНЯЯ СТЕНКА ЯЩИКА AVANTECH YOU,H139,KD16,KB400,СТАЛЬ, АНТРАЦИТ</t>
  </si>
  <si>
    <t>ЗАДНЯЯ СТЕНКА ЯЩИКА AVANTECH YOU,H139,KD16,KB450,СТАЛЬ, АНТРАЦИТ</t>
  </si>
  <si>
    <t>ЗАДНЯЯ СТЕНКА ЯЩИКА AVANTECH YOU,H139,KD16,KB500,СТАЛЬ, АНТРАЦИТ</t>
  </si>
  <si>
    <t>ЗАДНЯЯ СТЕНКА ЯЩИКА AVANTECH YOU,H139,KD16,KB600,СТАЛЬ, АНТРАЦИТ</t>
  </si>
  <si>
    <t>ЗАДНЯЯ СТЕНКА ЯЩИКА AVANTECH YOU,H139,KD16,KB800,СТАЛЬ, АНТРАЦИТ</t>
  </si>
  <si>
    <t>ЗАДНЯЯ СТЕНКА ЯЩИКА AVANTECH YOU,H139,KD16,KB900,СТАЛЬ, АНТРАЦИТ</t>
  </si>
  <si>
    <t>ЗАДНЯЯ СТЕНКА ЯЩИКА AVANTECH YOU,H139,KD16,KB1000,СТАЛЬ, АНТРАЦИТ</t>
  </si>
  <si>
    <t>ЗАДНЯЯ СТЕНКА ЯЩИКА AVANTECH YOU,H139,KD16,KB1200,СТАЛЬ, АНТРАЦИТ</t>
  </si>
  <si>
    <t>ЗАДНЯЯ СТЕНКА ЯЩИКА AVANTECH YOU,H139,KD18,KB300,СТАЛЬ, АНТРАЦИТ</t>
  </si>
  <si>
    <t>ЗАДНЯЯ СТЕНКА ЯЩИКА AVANTECH YOU,H139,KD18,KB400,СТАЛЬ, АНТРАЦИТ</t>
  </si>
  <si>
    <t>ЗАДНЯЯ СТЕНКА ЯЩИКА AVANTECH YOU,H139,KD18,KB450,СТАЛЬ, АНТРАЦИТ</t>
  </si>
  <si>
    <t>ЗАДНЯЯ СТЕНКА ЯЩИКА AVANTECH YOU,H139,KD18,KB500,СТАЛЬ, АНТРАЦИТ</t>
  </si>
  <si>
    <t>ЗАДНЯЯ СТЕНКА ЯЩИКА AVANTECH YOU,H139,KD18,KB600,СТАЛЬ, АНТРАЦИТ</t>
  </si>
  <si>
    <t>ЗАДНЯЯ СТЕНКА ЯЩИКА AVANTECH YOU,H139,KD18,KB800,СТАЛЬ, АНТРАЦИТ</t>
  </si>
  <si>
    <t>ЗАДНЯЯ СТЕНКА ЯЩИКА AVANTECH YOU,H139,KD18,KB900,СТАЛЬ, АНТРАЦИТ</t>
  </si>
  <si>
    <t>ЗАДНЯЯ СТЕНКА ЯЩИКА AVANTECH YOU,H139,KD18,KB1000,СТАЛЬ, АНТРАЦИТ</t>
  </si>
  <si>
    <t>ЗАДНЯЯ СТЕНКА ЯЩИКА AVANTECH YOU,H139,KD18,KB1200,СТАЛЬ, АНТРАЦИТ</t>
  </si>
  <si>
    <t>ЗАДНЯЯ СТЕНКА КОРОБА AVANTECH YOU,H187,KD16,KB300,СТАЛЬ, АНТРАЦИТ</t>
  </si>
  <si>
    <t>ЗАДНЯЯ СТЕНКА КОРОБА AVANTECH YOU,H187,KD16,KB400,СТАЛЬ, АНТРАЦИТ</t>
  </si>
  <si>
    <t>ЗАДНЯЯ СТЕНКА КОРОБА AVANTECH YOU,H187,KD16,KB450,СТАЛЬ, АНТРАЦИТ</t>
  </si>
  <si>
    <t>ЗАДНЯЯ СТЕНКА КОРОБА AVANTECH YOU,H187,KD16,KB500,СТАЛЬ, АНТРАЦИТ</t>
  </si>
  <si>
    <t>ЗАДНЯЯ СТЕНКА КОРОБА AVANTECH YOU,H187,KD16,KB600,СТАЛЬ, АНТРАЦИТ</t>
  </si>
  <si>
    <t>ЗАДНЯЯ СТЕНКА КОРОБА AVANTECH YOU,H187,KD16,KB800,СТАЛЬ, АНТРАЦИТ</t>
  </si>
  <si>
    <t>ЗАДНЯЯ СТЕНКА КОРОБА AVANTECH YOU,H187,KD16,KB900,СТАЛЬ, АНТРАЦИТ</t>
  </si>
  <si>
    <t>ЗАДНЯЯ СТЕНКА КОРОБА AVANTECH YOU,H187,KD16,KB1000,СТАЛЬ, АНТРАЦИТ</t>
  </si>
  <si>
    <t>ЗАДНЯЯ СТЕНКА КОРОБА AVANTECH YOU,H187,KD16,KB1200,СТАЛЬ, АНТРАЦИТ</t>
  </si>
  <si>
    <t>ЗАДНЯЯ СТЕНКА КОРОБА AVANTECH YOU,H187,KD18,KB300,СТАЛЬ, АНТРАЦИТ</t>
  </si>
  <si>
    <t>ЗАДНЯЯ СТЕНКА КОРОБА AVANTECH YOU,H187,KD18,KB400,СТАЛЬ, АНТРАЦИТ</t>
  </si>
  <si>
    <t>ЗАДНЯЯ СТЕНКА КОРОБА AVANTECH YOU,H187,KD18,KB450,СТАЛЬ, АНТРАЦИТ</t>
  </si>
  <si>
    <t>ЗАДНЯЯ СТЕНКА КОРОБА AVANTECH YOU,H187,KD18,KB500,СТАЛЬ, АНТРАЦИТ</t>
  </si>
  <si>
    <t>ЗАДНЯЯ СТЕНКА КОРОБА AVANTECH YOU,H187,KD18,KB600,СТАЛЬ, АНТРАЦИТ</t>
  </si>
  <si>
    <t>ЗАДНЯЯ СТЕНКА КОРОБА AVANTECH YOU,H187,KD18,KB800,СТАЛЬ, АНТРАЦИТ</t>
  </si>
  <si>
    <t>ЗАДНЯЯ СТЕНКА КОРОБА AVANTECH YOU,H187,KD18,KB900,СТАЛЬ, АНТРАЦИТ</t>
  </si>
  <si>
    <t>ЗАДНЯЯ СТЕНКА КОРОБА AVANTECH YOU,H187,KD18,KB1000,СТАЛЬ, АНТРАЦИТ</t>
  </si>
  <si>
    <t>ЗАДНЯЯ СТЕНКА КОРОБА AVANTECH YOU,H187,KD18,KB1200,СТАЛЬ, АНТРАЦИТ</t>
  </si>
  <si>
    <t>ЗАДНЯЯ СТЕНКА КОРОБА AVANTECH YOU,H251,KD16,KB300,СТАЛЬ, АНТРАЦИТ</t>
  </si>
  <si>
    <t>ЗАДНЯЯ СТЕНКА КОРОБА AVANTECH YOU,H251,KD16,KB400,СТАЛЬ, АНТРАЦИТ</t>
  </si>
  <si>
    <t>ЗАДНЯЯ СТЕНКА КОРОБА AVANTECH YOU,H251,KD16,KB450,СТАЛЬ, АНТРАЦИТ</t>
  </si>
  <si>
    <t>ЗАДНЯЯ СТЕНКА КОРОБА AVANTECH YOU,H251,KD16,KB500,СТАЛЬ, АНТРАЦИТ</t>
  </si>
  <si>
    <t>ЗАДНЯЯ СТЕНКА КОРОБА AVANTECH YOU,H251,KD16,KB600,СТАЛЬ, АНТРАЦИТ</t>
  </si>
  <si>
    <t>ЗАДНЯЯ СТЕНКА КОРОБА AVANTECH YOU,H251,KD16,KB800,СТАЛЬ, АНТРАЦИТ</t>
  </si>
  <si>
    <t>ЗАДНЯЯ СТЕНКА КОРОБА AVANTECH YOU,H251,KD16,KB900,СТАЛЬ, АНТРАЦИТ</t>
  </si>
  <si>
    <t>ЗАДНЯЯ СТЕНКА КОРОБА AVANTECH YOU,H251,KD16,KB1000,СТАЛЬ, АНТРАЦИТ</t>
  </si>
  <si>
    <t>ЗАДНЯЯ СТЕНКА КОРОБА AVANTECH YOU,H251,KD16,KB1200,СТАЛЬ, АНТРАЦИТ</t>
  </si>
  <si>
    <t>ЗАДНЯЯ СТЕНКА КОРОБА AVANTECH YOU,H251,KD18,KB300,СТАЛЬ, АНТРАЦИТ</t>
  </si>
  <si>
    <t>ЗАДНЯЯ СТЕНКА КОРОБА AVANTECH YOU,H251,KD18,KB400,СТАЛЬ, АНТРАЦИТ</t>
  </si>
  <si>
    <t>ЗАДНЯЯ СТЕНКА КОРОБА AVANTECH YOU,H251,KD18,KB450,СТАЛЬ, АНТРАЦИТ</t>
  </si>
  <si>
    <t>ЗАДНЯЯ СТЕНКА КОРОБА AVANTECH YOU,H251,KD18,KB500,СТАЛЬ, АНТРАЦИТ</t>
  </si>
  <si>
    <t>ЗАДНЯЯ СТЕНКА КОРОБА AVANTECH YOU,H251,KD18,KB600,СТАЛЬ, АНТРАЦИТ</t>
  </si>
  <si>
    <t>ЗАДНЯЯ СТЕНКА КОРОБА AVANTECH YOU,H251,KD18,KB800,СТАЛЬ, АНТРАЦИТ</t>
  </si>
  <si>
    <t>ЗАДНЯЯ СТЕНКА КОРОБА AVANTECH YOU,H251,KD18,KB900,СТАЛЬ, АНТРАЦИТ</t>
  </si>
  <si>
    <t>ЗАДНЯЯ СТЕНКА КОРОБА AVANTECH YOU,H251,KD18,KB1000,СТАЛЬ, АНТРАЦИТ</t>
  </si>
  <si>
    <t>ЗАДНЯЯ СТЕНКА КОРОБА AVANTECH YOU,H251,KD18,KB1200,СТАЛЬ, АНТРАЦИТ</t>
  </si>
  <si>
    <t>ЗАДНЯЯ СТЕНКА ЯЩИКА AVANTECH YOU,H101,L2000,АЛЮМИНИЙ, АНТРАЦИТ</t>
  </si>
  <si>
    <t>ЗАДНЯЯ СТЕНКА ЯЩИКА AVANTECH YOU,H139,L2000,АЛЮМИНИЙ, АНТРАЦИТ</t>
  </si>
  <si>
    <t>ЗАДНЯЯ СТЕНКА КОРОБА AVANTECH YOU,H187,L2000,АЛЮМИНИЙ, АНТРАЦИТ</t>
  </si>
  <si>
    <t>ЗАДНЯЯ СТЕНКА КОРОБА AVANTECH YOU,H251,L2000,АЛЮМИНИЙ, АНТРАЦИТ</t>
  </si>
  <si>
    <t>СОЕДИНИТЕЛЬ ЗАДНЕЙ СТЕНКИ AVANTECH YOU,H101,АНТРАЦИТ, ЛЕВЫЙ</t>
  </si>
  <si>
    <t>СОЕДИНИТЕЛЬ ЗАДНЕЙ СТЕНКИ AVANTECH YOU,H101,АНТРАЦИТ, ПРАВЫЙ</t>
  </si>
  <si>
    <t>СОЕДИНИТЕЛЬ ЗАДНЕЙ СТЕНКИ AVANTECH YOU,H139,АНТРАЦИТ, ЛЕВЫЙ</t>
  </si>
  <si>
    <t>СОЕДИНИТЕЛЬ ЗАДНЕЙ СТЕНКИ AVANTECH YOU,H139,АНТРАЦИТ, ПРАВЫЙ</t>
  </si>
  <si>
    <t>СОЕДИНИТЕЛЬ ЗАДНЕЙ СТЕНКИ AVANTECH YOU,H187,АНТРАЦИТ, ЛЕВЫЙ</t>
  </si>
  <si>
    <t>СОЕДИНИТЕЛЬ ЗАДНЕЙ СТЕНКИ AVANTECH YOU,H187,АНТРАЦИТ, ПРАВЫЙ</t>
  </si>
  <si>
    <t>СОЕДИНИТЕЛЬ ЗАДНЕЙ СТЕНКИ AVANTECH YOU,H251,АНТРАЦИТ, ЛЕВЫЙ</t>
  </si>
  <si>
    <t>СОЕДИНИТЕЛЬ ЗАДНЕЙ СТЕНКИ AVANTECH YOU,H251,АНТРАЦИТ, ПРАВЫЙ</t>
  </si>
  <si>
    <t>ПЕРЕДНЯЯ ПАНЕЛЬ ВНУТРЕННЕГО ЯЩИКА AVANTECH YOU,H101,L2000, АЛЮМИНИЙ,АНТРАЦИТ</t>
  </si>
  <si>
    <t>ПЕРЕДНЯЯ ПАНЕЛЬ ВНУТРЕННЕГО ЯЩИКА AVANTECH YOU,H139,L2000, АЛЮМИНИЙ,АНТРАЦИТ</t>
  </si>
  <si>
    <t>ПЕРЕДНЯЯ ПАНЕЛЬ ВНУТРЕННЕГО КОРОБА AVANTECH YOU,H187, L2000,АЛЮМИНИЙ,АНТРАЦИТ</t>
  </si>
  <si>
    <t>КОМПЛЕКТ СОЕДИНИТЕЛЕЙ ПЕРЕДНЕЙ ПАНЕЛИ ВНУТР. ЯЩИКА AVANTECH YOU,H101,АНТРАЦИТ</t>
  </si>
  <si>
    <t>КОМПЛЕКТ СОЕДИНИТЕЛЕЙ ПЕРЕДНЕЙ ПАНЕЛИ ВНУТР. ЯЩИКА AVANTECH YOU,H139,АНТРАЦИТ</t>
  </si>
  <si>
    <t>КОМПЛЕКТ СОЕДИНИТЕЛЕЙ ПЕРЕДНЕЙ ПАНЕЛИ ВНУТР. ЯЩИКА AVANTECH YOU,H187,АНТРАЦИТ</t>
  </si>
  <si>
    <t>КОМПЛЕКТ СОЕДИНИТЕЛЕЙ ПЕРЕДНЕЙ ПАНЕЛИ ВНУТР. ЯЩИКА AVANTECH YOU INLAY,H187,АНТРАЦИТ</t>
  </si>
  <si>
    <t>ФИКСАТОР ПЕРЕДНЕЙ ПАНЕЛИ ВНУТРЕННЕГО ЯЩИКА AVANTECH YOU,H101,АНТРАЦИТ</t>
  </si>
  <si>
    <t>ПЕРЕДНЯЯ ПАНЕЛЬ ВНУТРЕННЕГО ЯЩИКА AVANTECH YOU, H101,KD16,KB300,АНТРАЦИТ</t>
  </si>
  <si>
    <t>ПЕРЕДНЯЯ ПАНЕЛЬ ВНУТРЕННЕГО ЯЩИКА AVANTECH YOU, H101,KD16,KB400,АНТРАЦИТ</t>
  </si>
  <si>
    <t>ПЕРЕДНЯЯ ПАНЕЛЬ ВНУТРЕННЕГО ЯЩИКА AVANTECH YOU, H101,KD16,KB450,АНТРАЦИТ</t>
  </si>
  <si>
    <t>ПЕРЕДНЯЯ ПАНЕЛЬ ВНУТРЕННЕГО ЯЩИКА AVANTECH YOU, H101,KD16,KB500,АНТРАЦИТ</t>
  </si>
  <si>
    <t>ПЕРЕДНЯЯ ПАНЕЛЬ ВНУТРЕННЕГО ЯЩИКА AVANTECH YOU, H101,KD16,KB600,АНТРАЦИТ</t>
  </si>
  <si>
    <t>ПЕРЕДНЯЯ ПАНЕЛЬ ВНУТРЕННЕГО ЯЩИКА AVANTECH YOU, H101,KD16,KB800,АНТРАЦИТ</t>
  </si>
  <si>
    <t>ПЕРЕДНЯЯ ПАНЕЛЬ ВНУТРЕННЕГО ЯЩИКА AVANTECH YOU, H101,KD16,KB900,АНТРАЦИТ</t>
  </si>
  <si>
    <t>ПЕРЕДНЯЯ ПАНЕЛЬ ВНУТРЕННЕГО ЯЩИКА AVANTECH YOU, H101,KD16,KB1000,АНТРАЦИТ</t>
  </si>
  <si>
    <t>ПЕРЕДНЯЯ ПАНЕЛЬ ВНУТРЕННЕГО ЯЩИКА AVANTECH YOU, H101,KD16,KB1200,АНТРАЦИТ</t>
  </si>
  <si>
    <t>ПЕРЕДНЯЯ ПАНЕЛЬ ВНУТРЕННЕГО ЯЩИКА AVANTECH YOU, H101,KD18,KB300,АНТРАЦИТ</t>
  </si>
  <si>
    <t>ПЕРЕДНЯЯ ПАНЕЛЬ ВНУТРЕННЕГО ЯЩИКА AVANTECH YOU, H101,KD18,KB400,АНТРАЦИТ</t>
  </si>
  <si>
    <t>ПЕРЕДНЯЯ ПАНЕЛЬ ВНУТРЕННЕГО ЯЩИКА AVANTECH YOU, H101,KD18,KB450,АНТРАЦИТ</t>
  </si>
  <si>
    <t>ПЕРЕДНЯЯ ПАНЕЛЬ ВНУТРЕННЕГО ЯЩИКА AVANTECH YOU, H101,KD18,KB500,АНТРАЦИТ</t>
  </si>
  <si>
    <t>ПЕРЕДНЯЯ ПАНЕЛЬ ВНУТРЕННЕГО ЯЩИКА AVANTECH YOU, H101,KD18,KB600,АНТРАЦИТ</t>
  </si>
  <si>
    <t>ПЕРЕДНЯЯ ПАНЕЛЬ ВНУТРЕННЕГО ЯЩИКА AVANTECH YOU, H101,KD18,KB800,АНТРАЦИТ</t>
  </si>
  <si>
    <t>ПЕРЕДНЯЯ ПАНЕЛЬ ВНУТРЕННЕГО ЯЩИКА AVANTECH YOU, H101,KD18,KB900,АНТРАЦИТ</t>
  </si>
  <si>
    <t>ПЕРЕДНЯЯ ПАНЕЛЬ ВНУТРЕННЕГО ЯЩИКА AVANTECH YOU, H101,KD18,KB1000,АНТРАЦИТ</t>
  </si>
  <si>
    <t>ПЕРЕДНЯЯ ПАНЕЛЬ ВНУТРЕННЕГО ЯЩИКА AVANTECH YOU, H101,KD18,KB1200,АНТРАЦИТ</t>
  </si>
  <si>
    <t>ПЕРЕДНЯЯ ПАНЕЛЬ ВНУТРЕННЕГО ЯЩИКА AVANTECH YOU, H139,KD16,KB300,АНТРАЦИТ</t>
  </si>
  <si>
    <t>ПЕРЕДНЯЯ ПАНЕЛЬ ВНУТРЕННЕГО ЯЩИКА AVANTECH YOU, H139,KD16,KB400,АНТРАЦИТ</t>
  </si>
  <si>
    <t>ПЕРЕДНЯЯ ПАНЕЛЬ ВНУТРЕННЕГО ЯЩИКА AVANTECH YOU, H139,KD16,KB450,АНТРАЦИТ</t>
  </si>
  <si>
    <t>ПЕРЕДНЯЯ ПАНЕЛЬ ВНУТРЕННЕГО ЯЩИКА AVANTECH YOU, H139,KD16,KB500,АНТРАЦИТ</t>
  </si>
  <si>
    <t>ПЕРЕДНЯЯ ПАНЕЛЬ ВНУТРЕННЕГО ЯЩИКА AVANTECH YOU, H139,KD16,KB600,АНТРАЦИТ</t>
  </si>
  <si>
    <t>ПЕРЕДНЯЯ ПАНЕЛЬ ВНУТРЕННЕГО ЯЩИКА AVANTECH YOU, H139,KD16,KB800,АНТРАЦИТ</t>
  </si>
  <si>
    <t>ПЕРЕДНЯЯ ПАНЕЛЬ ВНУТРЕННЕГО ЯЩИКА AVANTECH YOU, H139,KD16,KB900,АНТРАЦИТ</t>
  </si>
  <si>
    <t>ПЕРЕДНЯЯ ПАНЕЛЬ ВНУТРЕННЕГО ЯЩИКА AVANTECH YOU, H139,KD16,KB1000,АНТРАЦИТ</t>
  </si>
  <si>
    <t>ПЕРЕДНЯЯ ПАНЕЛЬ ВНУТРЕННЕГО ЯЩИКА AVANTECH YOU, H139,KD16,KB1200,АНТРАЦИТ</t>
  </si>
  <si>
    <t>ПЕРЕДНЯЯ ПАНЕЛЬ ВНУТРЕННЕГО ЯЩИКА AVANTECH YOU, H139,KD18,KB300,АНТРАЦИТ</t>
  </si>
  <si>
    <t>ПЕРЕДНЯЯ ПАНЕЛЬ ВНУТРЕННЕГО ЯЩИКА AVANTECH YOU, H139,KD18,KB400,АНТРАЦИТ</t>
  </si>
  <si>
    <t>ПЕРЕДНЯЯ ПАНЕЛЬ ВНУТРЕННЕГО ЯЩИКА AVANTECH YOU, H139,KD18,KB450,АНТРАЦИТ</t>
  </si>
  <si>
    <t>ПЕРЕДНЯЯ ПАНЕЛЬ ВНУТРЕННЕГО ЯЩИКА AVANTECH YOU, H139,KD18,KB500,АНТРАЦИТ</t>
  </si>
  <si>
    <t>ПЕРЕДНЯЯ ПАНЕЛЬ ВНУТРЕННЕГО ЯЩИКА AVANTECH YOU, H139,KD18,KB600,АНТРАЦИТ</t>
  </si>
  <si>
    <t>ПЕРЕДНЯЯ ПАНЕЛЬ ВНУТРЕННЕГО ЯЩИКА AVANTECH YOU, H139,KD18,KB800,АНТРАЦИТ</t>
  </si>
  <si>
    <t>ПЕРЕДНЯЯ ПАНЕЛЬ ВНУТРЕННЕГО ЯЩИКА AVANTECH YOU, H139,KD18,KB900,АНТРАЦИТ</t>
  </si>
  <si>
    <t>ПЕРЕДНЯЯ ПАНЕЛЬ ВНУТРЕННЕГО ЯЩИКА AVANTECH YOU, H139,KD18,KB1000,АНТРАЦИТ</t>
  </si>
  <si>
    <t>ПЕРЕДНЯЯ ПАНЕЛЬ ВНУТРЕННЕГО ЯЩИКА AVANTECH YOU, H139,KD18,KB1200,АНТРАЦИТ</t>
  </si>
  <si>
    <t>ПЕРЕДНЯЯ ПАНЕЛЬ ВНУТРЕННЕГО КОРОБА AVANTECH YOU, H187,KD16,KB300,АНТРАЦИТ</t>
  </si>
  <si>
    <t>ПЕРЕДНЯЯ ПАНЕЛЬ ВНУТРЕННЕГО КОРОБА AVANTECH YOU, H187,KD16,KB400,АНТРАЦИТ</t>
  </si>
  <si>
    <t>ПЕРЕДНЯЯ ПАНЕЛЬ ВНУТРЕННЕГО КОРОБА AVANTECH YOU, H187,KD16,KB450,АНТРАЦИТ</t>
  </si>
  <si>
    <t>ПЕРЕДНЯЯ ПАНЕЛЬ ВНУТРЕННЕГО КОРОБА AVANTECH YOU, H187,KD16,KB500,АНТРАЦИТ</t>
  </si>
  <si>
    <t>ПЕРЕДНЯЯ ПАНЕЛЬ ВНУТРЕННЕГО КОРОБА AVANTECH YOU, H187,KD16,KB600,АНТРАЦИТ</t>
  </si>
  <si>
    <t>ПЕРЕДНЯЯ ПАНЕЛЬ ВНУТРЕННЕГО КОРОБА AVANTECH YOU, H187,KD16,KB800,АНТРАЦИТ</t>
  </si>
  <si>
    <t>ПЕРЕДНЯЯ ПАНЕЛЬ ВНУТРЕННЕГО КОРОБА AVANTECH YOU, H187,KD16,KB900,АНТРАЦИТ</t>
  </si>
  <si>
    <t>ПЕРЕДНЯЯ ПАНЕЛЬ ВНУТРЕННЕГО КОРОБА AVANTECH YOU, H187,KD16,KB1000,АНТРАЦИТ</t>
  </si>
  <si>
    <t>ПЕРЕДНЯЯ ПАНЕЛЬ ВНУТРЕННЕГО КОРОБА AVANTECH YOU, H187,KD16,KB1200,АНТРАЦИТ</t>
  </si>
  <si>
    <t>ПЕРЕДНЯЯ ПАНЕЛЬ ВНУТРЕННЕГО КОРОБА AVANTECH YOU, H187,KD18,KB300,АНТРАЦИТ</t>
  </si>
  <si>
    <t>ПЕРЕДНЯЯ ПАНЕЛЬ ВНУТРЕННЕГО КОРОБА AVANTECH YOU, H187,KD18,KB400,АНТРАЦИТ</t>
  </si>
  <si>
    <t>ПЕРЕДНЯЯ ПАНЕЛЬ ВНУТРЕННЕГО КОРОБА AVANTECH YOU, H187,KD18,KB450,АНТРАЦИТ</t>
  </si>
  <si>
    <t>ПЕРЕДНЯЯ ПАНЕЛЬ ВНУТРЕННЕГО КОРОБА AVANTECH YOU, H187,KD18,KB500,АНТРАЦИТ</t>
  </si>
  <si>
    <t>ПЕРЕДНЯЯ ПАНЕЛЬ ВНУТРЕННЕГО КОРОБА AVANTECH YOU, H187,KD18,KB600,АНТРАЦИТ</t>
  </si>
  <si>
    <t>ПЕРЕДНЯЯ ПАНЕЛЬ ВНУТРЕННЕГО КОРОБА AVANTECH YOU, H187,KD18,KB800,АНТРАЦИТ</t>
  </si>
  <si>
    <t>ПЕРЕДНЯЯ ПАНЕЛЬ ВНУТРЕННЕГО КОРОБА AVANTECH YOU, H187,KD18,KB900,АНТРАЦИТ</t>
  </si>
  <si>
    <t>ПЕРЕДНЯЯ ПАНЕЛЬ ВНУТРЕННЕГО КОРОБА AVANTECH YOU, H187,KD18,KB1000,АНТРАЦИТ</t>
  </si>
  <si>
    <t>ПЕРЕДНЯЯ ПАНЕЛЬ ВНУТРЕННЕГО КОРОБА AVANTECH YOU, H187,KD18,KB1200,АНТРАЦИТ</t>
  </si>
  <si>
    <t>ПЕРЕДНЯЯ ПАНЕЛЬ ВНУТРЕННЕГО КОРОБА AVANTECH YOU INLAY, H187,KD16,KB300,АНТРАЦИТ</t>
  </si>
  <si>
    <t>ПЕРЕДНЯЯ ПАНЕЛЬ ВНУТРЕННЕГО КОРОБА AVANTECH YOU INLAY, H187,KD16,KB400,АНТРАЦИТ</t>
  </si>
  <si>
    <t>ПЕРЕДНЯЯ ПАНЕЛЬ ВНУТРЕННЕГО КОРОБА AVANTECH YOU INLAY, H187,KD16,KB450,АНТРАЦИТ</t>
  </si>
  <si>
    <t>ПЕРЕДНЯЯ ПАНЕЛЬ ВНУТРЕННЕГО КОРОБА AVANTECH YOU INLAY, H187,KD16,KB500,АНТРАЦИТ</t>
  </si>
  <si>
    <t>ПЕРЕДНЯЯ ПАНЕЛЬ ВНУТРЕННЕГО КОРОБА AVANTECH YOU INLAY, H187,KD16,KB600,АНТРАЦИТ</t>
  </si>
  <si>
    <t>ПЕРЕДНЯЯ ПАНЕЛЬ ВНУТРЕННЕГО КОРОБА AVANTECH YOU INLAY, H187,KD16,KB800,АНТРАЦИТ</t>
  </si>
  <si>
    <t>ПЕРЕДНЯЯ ПАНЕЛЬ ВНУТРЕННЕГО КОРОБА AVANTECH YOU INLAY, H187,KD16,KB900,АНТРАЦИТ</t>
  </si>
  <si>
    <t>ПЕРЕДНЯЯ ПАНЕЛЬ ВНУТРЕННЕГО КОРОБА AVANTECH YOU INLAY, H187,KD16,KB1000,АНТРАЦИТ</t>
  </si>
  <si>
    <t>ПЕРЕДНЯЯ ПАНЕЛЬ ВНУТРЕННЕГО КОРОБА AVANTECH YOU INLAY, H187,KD16,KB1200,АНТРАЦИТ</t>
  </si>
  <si>
    <t>ПЕРЕДНЯЯ ПАНЕЛЬ ВНУТРЕННЕГО КОРОБА AVANTECH YOU INLAY, H187,KD18,KB300,АНТРАЦИТ</t>
  </si>
  <si>
    <t>ПЕРЕДНЯЯ ПАНЕЛЬ ВНУТРЕННЕГО КОРОБА AVANTECH YOU INLAY, H187,KD18,KB400,АНТРАЦИТ</t>
  </si>
  <si>
    <t>ПЕРЕДНЯЯ ПАНЕЛЬ ВНУТРЕННЕГО КОРОБА AVANTECH YOU INLAY, H187,KD18,KB450,АНТРАЦИТ</t>
  </si>
  <si>
    <t>ПЕРЕДНЯЯ ПАНЕЛЬ ВНУТРЕННЕГО КОРОБА AVANTECH YOU INLAY, H187,KD18,KB500,АНТРАЦИТ</t>
  </si>
  <si>
    <t>ПЕРЕДНЯЯ ПАНЕЛЬ ВНУТРЕННЕГО КОРОБА AVANTECH YOU INLAY, H187,KD18,KB600,АНТРАЦИТ</t>
  </si>
  <si>
    <t>ПЕРЕДНЯЯ ПАНЕЛЬ ВНУТРЕННЕГО КОРОБА AVANTECH YOU INLAY, H187,KD18,KB800,АНТРАЦИТ</t>
  </si>
  <si>
    <t>ПЕРЕДНЯЯ ПАНЕЛЬ ВНУТРЕННЕГО КОРОБА AVANTECH YOU INLAY, H187,KD18,KB900,АНТРАЦИТ</t>
  </si>
  <si>
    <t>ПЕРЕДНЯЯ ПАНЕЛЬ ВНУТРЕННЕГО КОРОБА AVANTECH YOU INLAY, H187,KD18,KB1000,АНТРАЦИТ</t>
  </si>
  <si>
    <t>ПЕРЕДНЯЯ ПАНЕЛЬ ВНУТРЕННЕГО КОРОБА AVANTECH YOU INLAY, H187,KD18,KB1200,АНТРАЦИТ</t>
  </si>
  <si>
    <t>ПРОФИЛЬ ДЛЯ ПЕРЕДНЕЙ ПАНЕЛИ ВНУТРЕННЕГО КОРОБА AVANTECH YOU,H187,L2000,АНТРАЦИТ</t>
  </si>
  <si>
    <t>КОМПЛЕКТ СОЕДИНИТЕЛЕЙ ПЕРЕДНЕЙ ПАНЕЛИ ВНУТР. КОРОБА AVANTECH YOU,H187,АНТРАЦИТ</t>
  </si>
  <si>
    <t>КОМПЛЕКТ СОЕДИНИТЕЛЕЙ ПЕРЕДНЕЙ ПАНЕЛИ ВНУТР. КОРОБА AVANTECH YOU INLAY,H187,АНТРАЦИТ</t>
  </si>
  <si>
    <t>ЗАГЛУШКА НА БОКОВИНУ AVANTECH YOU,С ЛОГОТИПОМ HETTICH, АНТРАЦИТ</t>
  </si>
  <si>
    <t>U-ОБРАЗНАЯ СТЕНКА ДЛЯ ЯЩИКА ПОД МОЙКУ,СТАЛЬ,АНТРАЦИТ</t>
  </si>
  <si>
    <t>П-ОБРАЗНАЯ СТЕНКА ДЛЯ ЯЩИКА ПОД МОЙКУ,СТАЛЬ,АНТРАЦИТ</t>
  </si>
  <si>
    <t>СОЕДИНИТЕЛЬ ПЕРЕДНЕЙ ПАНЕЛИ AVANTECH YOU,H77,ПОД ПРИКРУЧИВАНИЕ</t>
  </si>
  <si>
    <t>СОЕДИНИТЕЛЬ ПЕРЕДНЕЙ ПАНЕЛИ AVANTECH YOU,H77,ПОД ЗАПРЕССОВКУ</t>
  </si>
  <si>
    <t>СТАБИЛИЗАТОР ЗАДНЕЙ СТЕНКИ AVANTECH YOU,ПЛАСТИК</t>
  </si>
  <si>
    <t>УНИВ. УГОЛОК, 31Х31 ММ, СТ. (СТАБИЛИЗАТОР ЗАДНЕЙ СТЕНКИ AVANTECH YOU,H77,ПЛАСТИК)</t>
  </si>
  <si>
    <t>СОЕДИНИТЕЛЬ ПЕРЕДНЕЙ ПАНЕЛИ AVANTECH YOU,H101,ПОД ПРИКРУЧИВАНИЕ</t>
  </si>
  <si>
    <t>СОЕДИНИТЕЛЬ ПЕРЕДНЕЙ ПАНЕЛИ AVANTECH YOU,H101,ПОД ЗАПРЕССОВКУ</t>
  </si>
  <si>
    <t>ДИЗАЙН-ПРОФИЛЬ AVANTECH YOU, NL270,СЕРЕБРИСТЫЙ</t>
  </si>
  <si>
    <t>ДИЗАЙН-ПРОФИЛЬ AVANTECH YOU, NL300,СЕРЕБРИСТЫЙ</t>
  </si>
  <si>
    <t>ДИЗАЙН-ПРОФИЛЬ AVANTECH YOU, NL350,СЕРЕБРИСТЫЙ</t>
  </si>
  <si>
    <t>ДИЗАЙН-ПРОФИЛЬ AVANTECH YOU, NL400,СЕРЕБРИСТЫЙ</t>
  </si>
  <si>
    <t>ДИЗАЙН-ПРОФИЛЬ AVANTECH YOU, NL450,СЕРЕБРИСТЫЙ</t>
  </si>
  <si>
    <t>ДИЗАЙН-ПРОФИЛЬ AVANTECH YOU, NL500,СЕРЕБРИСТЫЙ</t>
  </si>
  <si>
    <t>ДИЗАЙН-ПРОФИЛЬ AVANTECH YOU, NL550,СЕРЕБРИСТЫЙ</t>
  </si>
  <si>
    <t>ДИЗАЙН-ПРОФИЛЬ AVANTECH YOU, NL600,СЕРЕБРИСТЫЙ</t>
  </si>
  <si>
    <t>ДИЗАЙН-ПРОФИЛЬ AVANTECH YOU, NL650,СЕРЕБРИСТЫЙ</t>
  </si>
  <si>
    <t>ДИЗАЙН-ПРОФИЛЬ AVANTECH YOU, NL270,БЕЛЫЙ</t>
  </si>
  <si>
    <t>ДИЗАЙН-ПРОФИЛЬ AVANTECH YOU, NL300,БЕЛЫЙ</t>
  </si>
  <si>
    <t>ДИЗАЙН-ПРОФИЛЬ AVANTECH YOU, NL350,БЕЛЫЙ</t>
  </si>
  <si>
    <t>ДИЗАЙН-ПРОФИЛЬ AVANTECH YOU, NL400,БЕЛЫЙ</t>
  </si>
  <si>
    <t>ДИЗАЙН-ПРОФИЛЬ AVANTECH YOU, NL450,БЕЛЫЙ</t>
  </si>
  <si>
    <t>ДИЗАЙН-ПРОФИЛЬ AVANTECH YOU, NL500,БЕЛЫЙ</t>
  </si>
  <si>
    <t>ДИЗАЙН-ПРОФИЛЬ AVANTECH YOU, NL550,БЕЛЫЙ</t>
  </si>
  <si>
    <t>ДИЗАЙН-ПРОФИЛЬ AVANTECH YOU, NL600,БЕЛЫЙ</t>
  </si>
  <si>
    <t>ДИЗАЙН-ПРОФИЛЬ AVANTECH YOU, NL650,БЕЛЫЙ</t>
  </si>
  <si>
    <t>ДИЗАЙН-ПРОФИЛЬ AVANTECH YOU, NL270,АНТРАЦИТ</t>
  </si>
  <si>
    <t>ДИЗАЙН-ПРОФИЛЬ AVANTECH YOU, NL300,АНТРАЦИТ</t>
  </si>
  <si>
    <t>ДИЗАЙН-ПРОФИЛЬ AVANTECH YOU, NL350,АНТРАЦИТ</t>
  </si>
  <si>
    <t>ДИЗАЙН-ПРОФИЛЬ AVANTECH YOU, NL400,АНТРАЦИТ</t>
  </si>
  <si>
    <t>ДИЗАЙН-ПРОФИЛЬ AVANTECH YOU, NL450,АНТРАЦИТ</t>
  </si>
  <si>
    <t>ДИЗАЙН-ПРОФИЛЬ AVANTECH YOU, NL500,АНТРАЦИТ</t>
  </si>
  <si>
    <t>ДИЗАЙН-ПРОФИЛЬ AVANTECH YOU, NL550,АНТРАЦИТ</t>
  </si>
  <si>
    <t>ДИЗАЙН-ПРОФИЛЬ AVANTECH YOU, NL600,АНТРАЦИТ</t>
  </si>
  <si>
    <t>ДИЗАЙН-ПРОФИЛЬ AVANTECH YOU, NL650,АНТРАЦИТ</t>
  </si>
  <si>
    <t>ДИЗАЙН-ПРОФИЛЬ AVANTECH YOU, NL270,ПОД АЛЮМИНИЙ</t>
  </si>
  <si>
    <t>ДИЗАЙН-ПРОФИЛЬ AVANTECH YOU, NL300,ПОД АЛЮМИНИЙ</t>
  </si>
  <si>
    <t>ДИЗАЙН-ПРОФИЛЬ AVANTECH YOU, NL350,ПОД АЛЮМИНИЙ</t>
  </si>
  <si>
    <t>ДИЗАЙН-ПРОФИЛЬ AVANTECH YOU, NL400,ПОД АЛЮМИНИЙ</t>
  </si>
  <si>
    <t>ДИЗАЙН-ПРОФИЛЬ AVANTECH YOU, NL450,ПОД АЛЮМИНИЙ</t>
  </si>
  <si>
    <t>ДИЗАЙН-ПРОФИЛЬ AVANTECH YOU, NL500,ПОД АЛЮМИНИЙ</t>
  </si>
  <si>
    <t>ДИЗАЙН-ПРОФИЛЬ AVANTECH YOU, NL550,ПОД АЛЮМИНИЙ</t>
  </si>
  <si>
    <t>ДИЗАЙН-ПРОФИЛЬ AVANTECH YOU, NL600,ПОД АЛЮМИНИЙ</t>
  </si>
  <si>
    <t>ДИЗАЙН-ПРОФИЛЬ AVANTECH YOU, NL650,ПОД АЛЮМИНИЙ</t>
  </si>
  <si>
    <t>ДИЗАЙН-ПРОФИЛЬ AVANTECH YOU, NL270,ПОД НЕРЖАВЕЮЩУЮ СТАЛЬ</t>
  </si>
  <si>
    <t>ДИЗАЙН-ПРОФИЛЬ AVANTECH YOU, NL300,ПОД НЕРЖАВЕЮЩУЮ СТАЛЬ</t>
  </si>
  <si>
    <t>ДИЗАЙН-ПРОФИЛЬ AVANTECH YOU, NL350,ПОД НЕРЖАВЕЮЩУЮ СТАЛЬ</t>
  </si>
  <si>
    <t>ДИЗАЙН-ПРОФИЛЬ AVANTECH YOU, NL400,ПОД НЕРЖАВЕЮЩУЮ СТАЛЬ</t>
  </si>
  <si>
    <t>ДИЗАЙН-ПРОФИЛЬ AVANTECH YOU, NL450,ПОД НЕРЖАВЕЮЩУЮ СТАЛЬ</t>
  </si>
  <si>
    <t>ДИЗАЙН-ПРОФИЛЬ AVANTECH YOU, NL500,ПОД НЕРЖАВЕЮЩУЮ СТАЛЬ</t>
  </si>
  <si>
    <t>ДИЗАЙН-ПРОФИЛЬ AVANTECH YOU, NL550,ПОД НЕРЖАВЕЮЩУЮ СТАЛЬ</t>
  </si>
  <si>
    <t>ДИЗАЙН-ПРОФИЛЬ AVANTECH YOU, NL600,ПОД НЕРЖАВЕЮЩУЮ СТАЛЬ</t>
  </si>
  <si>
    <t>ДИЗАЙН-ПРОФИЛЬ AVANTECH YOU, NL650,ПОД НЕРЖАВЕЮЩУЮ СТАЛЬ</t>
  </si>
  <si>
    <t>ДИЗАЙН-ПРОФИЛЬ AVANTECH YOU, NL270,ПОД ХРОМ</t>
  </si>
  <si>
    <t>ДИЗАЙН-ПРОФИЛЬ AVANTECH YOU, NL300,ПОД ХРОМ</t>
  </si>
  <si>
    <t>ДИЗАЙН-ПРОФИЛЬ AVANTECH YOU, NL350,ПОД ХРОМ</t>
  </si>
  <si>
    <t>ДИЗАЙН-ПРОФИЛЬ AVANTECH YOU, NL400,ПОД ХРОМ</t>
  </si>
  <si>
    <t>ДИЗАЙН-ПРОФИЛЬ AVANTECH YOU, NL450,ПОД ХРОМ</t>
  </si>
  <si>
    <t>ДИЗАЙН-ПРОФИЛЬ AVANTECH YOU, NL500,ПОД ХРОМ</t>
  </si>
  <si>
    <t>ДИЗАЙН-ПРОФИЛЬ AVANTECH YOU, NL550,ПОД ХРОМ</t>
  </si>
  <si>
    <t>ДИЗАЙН-ПРОФИЛЬ AVANTECH YOU, NL600,ПОД ХРОМ</t>
  </si>
  <si>
    <t>ДИЗАЙН-ПРОФИЛЬ AVANTECH YOU, NL650,ПОД ХРОМ</t>
  </si>
  <si>
    <t>ДИЗАЙН-ПРОФИЛЬ AVANTECH YOU, NL270,ПОД ДУБ</t>
  </si>
  <si>
    <t>ДИЗАЙН-ПРОФИЛЬ AVANTECH YOU, NL300,ПОД ДУБ</t>
  </si>
  <si>
    <t>ДИЗАЙН-ПРОФИЛЬ AVANTECH YOU, NL350,ПОД ДУБ</t>
  </si>
  <si>
    <t>ДИЗАЙН-ПРОФИЛЬ AVANTECH YOU, NL400,ПОД ДУБ</t>
  </si>
  <si>
    <t>ДИЗАЙН-ПРОФИЛЬ AVANTECH YOU, NL450,ПОД ДУБ</t>
  </si>
  <si>
    <t>ДИЗАЙН-ПРОФИЛЬ AVANTECH YOU, NL500,ПОД ДУБ</t>
  </si>
  <si>
    <t>ДИЗАЙН-ПРОФИЛЬ AVANTECH YOU, NL550,ПОД ДУБ</t>
  </si>
  <si>
    <t>ДИЗАЙН-ПРОФИЛЬ AVANTECH YOU, NL600,ПОД ДУБ</t>
  </si>
  <si>
    <t>ДИЗАЙН-ПРОФИЛЬ AVANTECH YOU, NL650,ПОД ДУБ</t>
  </si>
  <si>
    <t>ДИЗАЙН-ПРОФИЛЬ AVANTECH YOU, NL270,ПОД ОРЕХ</t>
  </si>
  <si>
    <t>ДИЗАЙН-ПРОФИЛЬ AVANTECH YOU, NL300,ПОД ОРЕХ</t>
  </si>
  <si>
    <t>ДИЗАЙН-ПРОФИЛЬ AVANTECH YOU, NL350,ПОД ОРЕХ</t>
  </si>
  <si>
    <t>ДИЗАЙН-ПРОФИЛЬ AVANTECH YOU, NL400,ПОД ОРЕХ</t>
  </si>
  <si>
    <t>ДИЗАЙН-ПРОФИЛЬ AVANTECH YOU, NL450,ПОД ОРЕХ</t>
  </si>
  <si>
    <t>ДИЗАЙН-ПРОФИЛЬ AVANTECH YOU, NL500,ПОД ОРЕХ</t>
  </si>
  <si>
    <t>ДИЗАЙН-ПРОФИЛЬ AVANTECH YOU, NL550,ПОД ОРЕХ</t>
  </si>
  <si>
    <t>ДИЗАЙН-ПРОФИЛЬ AVANTECH YOU, NL600,ПОД ОРЕХ</t>
  </si>
  <si>
    <t>ДИЗАЙН-ПРОФИЛЬ AVANTECH YOU, NL650,ПОД ОРЕХ</t>
  </si>
  <si>
    <t>СОЕДИНИТЕЛЬ ПЕРЕДНЕЙ ПАНЕЛИ AVANTECH YOU,H139,ПОД ПРИКРУЧИВАНИЕ</t>
  </si>
  <si>
    <t>СОЕДИНИТЕЛЬ ПЕРЕДНЕЙ ПАНЕЛИ AVANTECH YOU,H139,ПОД ЗАПРЕССОВКУ</t>
  </si>
  <si>
    <t>СОЕДИНИТЕЛЬ ПЕРЕДНЕЙ ПАНЕЛИ AVANTECH YOU,H187/251,ПОД ПРИКРУЧИВАНИЕ</t>
  </si>
  <si>
    <t>СОЕДИНИТЕЛЬ ПЕРЕДНЕЙ ПАНЕЛИ AVANTECH YOU,H187/251,ПОД ЗАПРЕССОВКУ</t>
  </si>
  <si>
    <t>СОЕДИНИТЕЛЬ ПЕРЕДНЕЙ ПАНЕЛИ AVANTECH YOU,СТАБИЛИЗАТОР, H251,ПОД ПРИКРУЧИВАНИЕ</t>
  </si>
  <si>
    <t>СОЕДИНИТЕЛЬ ПЕРЕДНЕЙ ПАНЕЛИ AVANTECH YOU,СТАБИЛИЗАТОР, H251,ПОД ЗАПРЕССОВКУ</t>
  </si>
  <si>
    <t>СОЕДИНИТЕЛЬ ПЕРЕДНЕЙ ПАНЕЛИ AVANTECH YOU INLAY,H187,ПОД ПРИКРУЧИВАНИЕ</t>
  </si>
  <si>
    <t>СОЕДИНИТЕЛЬ ПЕРЕДНЕЙ ПАНЕЛИ AVANTECH YOU INLAY,H187,ПОД ЗАПРЕССОВКУ</t>
  </si>
  <si>
    <t>СТАБИЛИЗАТОР ПЕРЕДНЕЙ ПАНЕЛИ</t>
  </si>
  <si>
    <t>АДАПТЕР ДЛЯ БОКОВИНЫ ЯЩИКА AVANTECH YOU INLAY ДЛЯ ВСТАВКИ 8 ММ</t>
  </si>
  <si>
    <t>СТАБИЛИЗАТОР ПЕРЕДНЕЙ ПАНЕЛИ ВНУТРЕННЕГО ЯЩИКА AVANTECH YOU</t>
  </si>
  <si>
    <t>АДАПТЕР ДЛЯ ПЕРЕДНЕЙ ПАНЕЛИ ВНУТРЕННЕГО КОРОБА AVANTECH YOU ТОЛЩИНОЙ 8 ММ</t>
  </si>
  <si>
    <t>НАКЛАДКА DESIGNCAPE ДЛЯ AVANTECH YOU,H101,L2000, ПОД АЛЮМИНИЙ</t>
  </si>
  <si>
    <t>НАКЛАДКА DESIGNCAPE ДЛЯ AVANTECH YOU,H187,L2000, ПОД АЛЮМИНИЙ</t>
  </si>
  <si>
    <t>НАКЛАДКА DESIGNCAPE ДЛЯ AVANTECH YOU,H101,L2000, ПОД НЕРЖАВЕЮЩУЮ СТАЛЬ</t>
  </si>
  <si>
    <t>НАКЛАДКА DESIGNCAPE ДЛЯ AVANTECH YOU,H187,L2000, ПОД НЕРЖАВЕЮЩУЮ СТАЛЬ</t>
  </si>
  <si>
    <t>ДИЗАЙН-ПРОФИЛЬ AVANTECH YOU, L2000</t>
  </si>
  <si>
    <t>КОМПЛЕКТ СОЕДИНИТЕЛЕЙ ДЛЯ ТОНКОЙ ПЕРЕДНЕЙ ПАНЕЛИ ЯЩИКА AVANTECH YOU</t>
  </si>
  <si>
    <t>ВИНТ С ПОТАЙНОЙ ГОЛОВКОЙ ДЛЯ ЧАШКИ,D3,5Х16,НИКЕЛИРОВАННЫЙ</t>
  </si>
  <si>
    <t>АДАПТЕР ДЛЯ МУЛЬТИСИНХРОНИЗАЦИИ ACTRO YOU</t>
  </si>
  <si>
    <t>ГИБКИЙ АДАПТЕР ДЛЯ СИНХРОНИЗАЦИИ ACTRO YOU</t>
  </si>
  <si>
    <t>КОМПЛЕКТ ДЛЯ СИНХРОНИЗАЦИИ PUSH TO OPEN SILENT ДЛЯ ACTRO YOU ПОД МОЙКУ</t>
  </si>
  <si>
    <t>ПРОФИЛЬ ORGASTRIPE, L1100, ПЛАСТИК,СЕРЫЙ</t>
  </si>
  <si>
    <t>ПРОФИЛЬ ORGASTORE 810/830 ДЛЯ AVANTECH YOU/ ARCITECH, L2000, СЕРЕБРИСТЫЙ</t>
  </si>
  <si>
    <t>ПРОФИЛЬ ORGASTORE 810/830 ДЛЯ AVANTECH YOU/ ARCITECH, L2000, БЕЛЫЙ</t>
  </si>
  <si>
    <t>ПРОФИЛЬ ORGASTORE 810/830 ДЛЯ AVANTECH YOU/ ARCITECH, L2000, АНТРАЦИТ</t>
  </si>
  <si>
    <t>АДАПТЕР ORGASTORE 830 ДЛЯ AVANTECH YOU,СЕРЕБРИСТЫЙ</t>
  </si>
  <si>
    <t>АДАПТЕР ORGASTORE 830 ДЛЯ AVANTECH YOU,БЕЛЫЙ</t>
  </si>
  <si>
    <t>АДАПТЕР ORGASTORE 830 ДЛЯ AVANTECH YOU,АНТРАЦИТ</t>
  </si>
  <si>
    <t>РАЗДЕЛИТЕЛЬ ORGASTORE 830 ДЛЯ AVANTECH YOU,СЕРЕБРИСТЫЙ</t>
  </si>
  <si>
    <t>РАЗДЕЛИТЕЛЬ ORGASTORE 830 ДЛЯ AVANTECH YOU/ARCITECH,БЕЛЫЙ</t>
  </si>
  <si>
    <t>РАЗДЕЛИТЕЛЬ ORGASTORE 830 ДЛЯ AVANTECH YOU,АНТРАЦИТ</t>
  </si>
  <si>
    <t>ЛОТОК ORGASTORE 270 ДЛЯ AVANTECH YOU/ ARCITECH,БУК</t>
  </si>
  <si>
    <t>ДЕРЖАТЕЛЬ ТАРЕЛОК ORGASTORE 270 ДЛЯ AVANTECH YOU/ ARCITECH</t>
  </si>
  <si>
    <t>СТЫКОВОЧНЫЙ ПРОФИЛЬ ARCITECH ДЛЯ ORGATRAY,NL500,ПОД ХРОМ</t>
  </si>
  <si>
    <t>РАМА BANIO,ПЛАСТИК,СЕРАЯ</t>
  </si>
  <si>
    <t>РАМА BANIO,ПЛАСТИК,БЕЛАЯ</t>
  </si>
  <si>
    <t>РАМА BANIO,ПЛАСТИК,ТЕМНО-СЕРАЯ</t>
  </si>
  <si>
    <t>КОМПЛЕКТ КОНТЕЙНЕРОВ BANIO, ПЛАСТИК,ПРОЗРАЧНЫЙ/БЕЛЫЙ</t>
  </si>
  <si>
    <t>КОМПЛЕКТ КОНТЕЙНЕРОВ BANIO, ПЛАСТИК,ПРОЗРАЧНЫЙ/СЕРЫЙ</t>
  </si>
  <si>
    <t>КОМПЛЕКТ НАПРАВЛЯЮЩИХ ACTRO YOU SILENT SYSTEM,10КГ,NL270,EB21</t>
  </si>
  <si>
    <t>КОМПЛЕКТ НАПРАВЛЯЮЩИХ ACTRO YOU SILENT SYSTEM,10КГ,NL300,EB21</t>
  </si>
  <si>
    <t>КОМПЛЕКТ НАПРАВЛЯЮЩИХ ACTRO YOU SILENT SYSTEM,10КГ,NL350,EB21</t>
  </si>
  <si>
    <t>КОМПЛЕКТ НАПРАВЛЯЮЩИХ ACTRO YOU SILENT SYSTEM,40КГ,NL270,EB21</t>
  </si>
  <si>
    <t>КОМПЛЕКТ НАПРАВЛЯЮЩИХ ACTRO YOU SILENT SYSTEM,40КГ,NL300,EB21</t>
  </si>
  <si>
    <t>КОМПЛЕКТ НАПРАВЛЯЮЩИХ ACTRO YOU SILENT SYSTEM,40КГ,NL350,EB21</t>
  </si>
  <si>
    <t>КОМПЛЕКТ НАПРАВЛЯЮЩИХ ACTRO YOU SILENT SYSTEM,40КГ,NL400,EB21</t>
  </si>
  <si>
    <t>КОМПЛЕКТ НАПРАВЛЯЮЩИХ ACTRO YOU SILENT SYSTEM,40КГ,NL450,EB21</t>
  </si>
  <si>
    <t>КОМПЛЕКТ НАПРАВЛЯЮЩИХ ACTRO YOU SILENT SYSTEM,40КГ,NL500,EB21</t>
  </si>
  <si>
    <t>КОМПЛЕКТ НАПРАВЛЯЮЩИХ ACTRO YOU SILENT SYSTEM,40КГ,NL550,EB21</t>
  </si>
  <si>
    <t>КОМПЛЕКТ НАПРАВЛЯЮЩИХ ACTRO YOU SILENT SYSTEM,40КГ,NL600,EB21</t>
  </si>
  <si>
    <t>КОМПЛЕКТ НАПРАВЛЯЮЩИХ ACTRO YOU SILENT SYSTEM,70КГ,NL450,EB21</t>
  </si>
  <si>
    <t>КОМПЛЕКТ НАПРАВЛЯЮЩИХ ACTRO YOU SILENT SYSTEM,70КГ,NL500,EB21</t>
  </si>
  <si>
    <t>КОМПЛЕКТ НАПРАВЛЯЮЩИХ ACTRO YOU SILENT SYSTEM,70КГ,NL550,EB21</t>
  </si>
  <si>
    <t>КОМПЛЕКТ НАПРАВЛЯЮЩИХ ACTRO YOU SILENT SYSTEM,70КГ,NL600,EB21</t>
  </si>
  <si>
    <t>КОМПЛЕКТ НАПРАВЛЯЮЩИХ ACTRO YOU SILENT SYSTEM,70КГ,NL650,EB21</t>
  </si>
  <si>
    <t>НАПРАВЛЯЮЩАЯ ACTRO YOU SILENT SYSTEM,10КГ,NL270,EB21,ЛЕВАЯ</t>
  </si>
  <si>
    <t>НАПРАВЛЯЮЩАЯ ACTRO YOU SILENT SYSTEM,10КГ,NL270,EB21,ПРАВАЯ</t>
  </si>
  <si>
    <t>НАПРАВЛЯЮЩАЯ ACTRO YOU SILENT SYSTEM,10КГ,NL300,EB21,ЛЕВАЯ</t>
  </si>
  <si>
    <t>НАПРАВЛЯЮЩАЯ ACTRO YOU SILENT SYSTEM,10КГ,NL300,EB21,ПРАВАЯ</t>
  </si>
  <si>
    <t>НАПРАВЛЯЮЩАЯ ACTRO YOU SILENT SYSTEM,10КГ,NL350,EB21,ЛЕВАЯ</t>
  </si>
  <si>
    <t>НАПРАВЛЯЮЩАЯ ACTRO YOU SILENT SYSTEM,10КГ,NL350,EB21,ПРАВАЯ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</si>
  <si>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</si>
  <si>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</si>
  <si>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</si>
  <si>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</si>
  <si>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</si>
  <si>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</si>
  <si>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</si>
  <si>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</si>
  <si>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</si>
  <si>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</si>
  <si>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ACTRO YOU SILENT SYSTEM,40КГ,NL500,EB21,ЛЕВАЯ</t>
  </si>
  <si>
    <t>НАПРАВЛЯЮЩАЯ ACTRO YOU SILENT SYSTEM,40КГ,NL500,EB21,ПРАВАЯ</t>
  </si>
  <si>
    <t>НАПРАВЛЯЮЩАЯ ACTRO YOU SILENT SYSTEM,40кг,NL550,EB21,ЛЕВАЯ</t>
  </si>
  <si>
    <t>НАПРАВЛЯЮЩАЯ ACTRO YOU SILENT SYSTEM,40кг,NL550,EB21,ПРАВАЯ</t>
  </si>
  <si>
    <t>НАПРАВЛЯЮЩАЯ ACTRO YOU SILENT SYSTEM,40КГ,NL600,EB21,ЛЕВАЯ</t>
  </si>
  <si>
    <t>НАПРАВЛЯЮЩАЯ ACTRO YOU SILENT SYSTEM,40КГ,NL600,EB21,ПРАВАЯ</t>
  </si>
  <si>
    <t>НАПРАВЛЯЮЩАЯ ACTRO YOU SILENT SYSTEM,70кг,NL450,EB21,ЛЕВАЯ</t>
  </si>
  <si>
    <t>НАПРАВЛЯЮЩАЯ ACTRO YOU SILENT SYSTEM,70кг,NL450,EB21,ПРАВАЯ</t>
  </si>
  <si>
    <t>НАПРАВЛЯЮЩАЯ ACTRO YOU SILENT SYSTEM,70кг,NL500,EB21,ЛЕВАЯ</t>
  </si>
  <si>
    <t>НАПРАВЛЯЮЩАЯ ACTRO YOU SILENT SYSTEM,70кг,NL500,EB21,ПРАВАЯ</t>
  </si>
  <si>
    <t>НАПРАВЛЯЮЩАЯ ACTRO YOU SILENT SYSTEM,70кг,NL550,EB21,ЛЕВАЯ</t>
  </si>
  <si>
    <t>НАПРАВЛЯЮЩАЯ ACTRO YOU SILENT SYSTEM,70кг,NL550,EB21,ПРАВАЯ</t>
  </si>
  <si>
    <t>НАПРАВЛЯЮЩАЯ ACTRO YOU SILENT SYSTEM,70кг,NL600,EB21,ЛЕВАЯ</t>
  </si>
  <si>
    <t>НАПРАВЛЯЮЩАЯ ACTRO YOU SILENT SYSTEM,70кг,NL600,EB21,ПРАВАЯ</t>
  </si>
  <si>
    <t>НАПРАВЛЯЮЩАЯ ACTRO YOU SILENT SYSTEM,70кг,NL650,EB21,ЛЕВАЯ</t>
  </si>
  <si>
    <t>НАПРАВЛЯЮЩАЯ ACTRO YOU SILENT SYSTEM,70кг,NL650,EB21,ПРАВАЯ</t>
  </si>
  <si>
    <t>ФИКСАТОР ACTRO YOU ДЛЯ ДЕРЕВЯННЫХ ЯЩИКОВ,ЛЕВЫЙ</t>
  </si>
  <si>
    <t>ФИКСАТОР ACTRO YOU ДЛЯ ДЕРЕВЯННЫХ ЯЩИКОВ,ПРАВЫЙ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</si>
  <si>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</si>
  <si>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</si>
  <si>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</si>
  <si>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</si>
  <si>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>КОМПЛЕКТ НАПРАВЛЯЮЩИХ QUADRO YOU SILENT SYSTEM,S - 10 КГ, NL270,EB21</t>
  </si>
  <si>
    <t>КОМПЛЕКТ НАПРАВЛЯЮЩИХ QUADRO YOU SILENT SYSTEM,S - 10 КГ, NL300,EB21</t>
  </si>
  <si>
    <t>КОМПЛЕКТ НАПРАВЛЯЮЩИХ QUADRO YOU SILENT SYSTEM,S - 10 КГ, NL350,EB21</t>
  </si>
  <si>
    <t>КОМПЛЕКТ НАПРАВЛЯЮЩИХ QUADRO YOU SILENT SYSTEM,M - 20 КГ, NL270,EB21</t>
  </si>
  <si>
    <t>КОМПЛЕКТ НАПРАВЛЯЮЩИХ QUADRO YOU SILENT SYSTEM,M - 20 КГ, NL300,EB21</t>
  </si>
  <si>
    <t>КОМПЛЕКТ НАПРАВЛЯЮЩИХ QUADRO YOU SILENT SYSTEM,M - 25 КГ, NL350,EB21</t>
  </si>
  <si>
    <t>КОМПЛЕКТ НАПРАВЛЯЮЩИХ QUADRO YOU SILENT SYSTEM,M - 30 КГ, NL400,EB21</t>
  </si>
  <si>
    <t>КОМПЛЕКТ НАПРАВЛЯЮЩИХ QUADRO YOU SILENT SYSTEM,M - 30 КГ, NL450,EB21</t>
  </si>
  <si>
    <t>КОМПЛЕКТ НАПРАВЛЯЮЩИХ QUADRO YOU SILENT SYSTEM,M - 30 КГ, NL500,EB21</t>
  </si>
  <si>
    <t>КОМПЛЕКТ НАПРАВЛЯЮЩИХ QUADRO YOU SILENT SYSTEM,M - 30 КГ, NL550,EB21</t>
  </si>
  <si>
    <t>КОМПЛЕКТ НАПРАВЛЯЮЩИХ QUADRO YOU SILENT SYSTEM,M - 30 КГ, NL600,EB21</t>
  </si>
  <si>
    <t>НАПРАВЛЯЮЩАЯ QUADRO YOU SILENT SYSTEM,S,NL270,EB21,ЛЕВАЯ</t>
  </si>
  <si>
    <t>НАПРАВЛЯЮЩАЯ QUADRO YOU SILENT SYSTEM,S,NL270,EB21,ПРАВАЯ</t>
  </si>
  <si>
    <t>НАПРАВЛЯЮЩАЯ QUADRO YOU SILENT SYSTEM,S,NL300,EB21,ЛЕВАЯ</t>
  </si>
  <si>
    <t>НАПРАВЛЯЮЩАЯ QUADRO YOU SILENT SYSTEM,S,NL300,EB21,ПРАВАЯ</t>
  </si>
  <si>
    <t>НАПРАВЛЯЮЩАЯ QUADRO YOU SILENT SYSTEM,S,NL350,EB21,ЛЕВАЯ</t>
  </si>
  <si>
    <t>НАПРАВЛЯЮЩАЯ QUADRO YOU SILENT SYSTEM,S,NL350,EB21,ПРАВАЯ</t>
  </si>
  <si>
    <t>НАПРАВЛЯЮЩАЯ QUADRO YOU SILENT SYSTEM,M,NL270,EB21,ЛЕВАЯ</t>
  </si>
  <si>
    <t>НАПРАВЛЯЮЩАЯ QUADRO YOU SILENT SYSTEM,M,NL270,EB21,ПРАВАЯ</t>
  </si>
  <si>
    <t>НАПРАВЛЯЮЩАЯ QUADRO YOU SILENT SYSTEM,M,NL300,EB21,ЛЕВАЯ</t>
  </si>
  <si>
    <t>НАПРАВЛЯЮЩАЯ QUADRO YOU SILENT SYSTEM,M,NL300,EB21,ПРАВАЯ</t>
  </si>
  <si>
    <t>НАПРАВЛЯЮЩАЯ QUADRO YOU SILENT SYSTEM,M,NL350,EB21,ЛЕВАЯ</t>
  </si>
  <si>
    <t>НАПРАВЛЯЮЩАЯ QUADRO YOU SILENT SYSTEM,M,NL350,EB21,ПРАВАЯ</t>
  </si>
  <si>
    <t>НАПРАВЛЯЮЩАЯ QUADRO YOU SILENT SYSTEM,M,NL400,EB21,ЛЕВАЯ</t>
  </si>
  <si>
    <t>НАПРАВЛЯЮЩАЯ QUADRO YOU SILENT SYSTEM,M,NL400,EB21,ПРАВАЯ</t>
  </si>
  <si>
    <t>НАПРАВЛЯЮЩАЯ QUADRO YOU SILENT SYSTEM,M,NL450,EB21,ЛЕВАЯ</t>
  </si>
  <si>
    <t>НАПРАВЛЯЮЩАЯ QUADRO YOU SILENT SYSTEM,M,NL450,EB21,ПРАВАЯ</t>
  </si>
  <si>
    <t>НАПРАВЛЯЮЩАЯ QUADRO YOU SILENT SYSTEM,M,NL500,EB21,ЛЕВАЯ</t>
  </si>
  <si>
    <t>НАПРАВЛЯЮЩАЯ QUADRO YOU SILENT SYSTEM,M,NL500,EB21,ПРАВАЯ</t>
  </si>
  <si>
    <t>НАПРАВЛЯЮЩАЯ QUADRO YOU SILENT SYSTEM,M,NL550,EB21,ЛЕВАЯ</t>
  </si>
  <si>
    <t>НАПРАВЛЯЮЩАЯ QUADRO YOU SILENT SYSTEM,M,NL550,EB21,ПРАВАЯ</t>
  </si>
  <si>
    <t>НАПРАВЛЯЮЩАЯ QUADRO YOU SILENT SYSTEM,M,NL600,EB21,ЛЕВАЯ</t>
  </si>
  <si>
    <t>НАПРАВЛЯЮЩАЯ QUADRO YOU SILENT SYSTEM,M,NL600,EB21,ПРАВАЯ</t>
  </si>
  <si>
    <t>ФИКСАТОР QUADRO YOU ДЛЯ ДЕРЕВЯННЫХ ЯЩИКОВ,ЛЕВЫЙ</t>
  </si>
  <si>
    <t>ФИКСАТОР QUADRO YOU ДЛЯ ДЕРЕВЯННЫХ ЯЩИКОВ,ПРАВЫЙ</t>
  </si>
  <si>
    <t>КОМПЛЕКТ МЕХАНИЗМА PUSH TO OPEN SILENT ДЛЯ QUADRO YOU, 10 КГ</t>
  </si>
  <si>
    <t>КОМПЛЕКТ МЕХАНИЗМА PUSH TO OPEN SILENT ДЛЯ QUADRO YOU, 20 КГ</t>
  </si>
  <si>
    <t>КОМПЛЕКТ МЕХАНИЗМА PUSH TO OPEN SILENT ДЛЯ QUADRO YOU, 30 КГ</t>
  </si>
  <si>
    <t>КОМПЛЕКТ НАПРАВЛЯЮЩИХ QUADRO YOU PUSH TO OPEN,M - 20 КГ, NL270,EB21</t>
  </si>
  <si>
    <t>КОМПЛЕКТ НАПРАВЛЯЮЩИХ QUADRO YOU PUSH TO OPEN,M - 20 КГ, NL300,EB21</t>
  </si>
  <si>
    <t>КОМПЛЕКТ НАПРАВЛЯЮЩИХ QUADRO YOU PUSH TO OPEN,M - 25 КГ, NL350,EB21</t>
  </si>
  <si>
    <t>КОМПЛЕКТ НАПРАВЛЯЮЩИХ QUADRO YOU PUSH TO OPEN,M - 30 КГ, NL400,EB21</t>
  </si>
  <si>
    <t>КОМПЛЕКТ НАПРАВЛЯЮЩИХ QUADRO YOU PUSH TO OPEN,M - 30 КГ, NL450,EB21</t>
  </si>
  <si>
    <t>КОМПЛЕКТ НАПРАВЛЯЮЩИХ QUADRO YOU PUSH TO OPEN,M - 30 КГ, NL500,EB21</t>
  </si>
  <si>
    <t>КОМПЛЕКТ НАПРАВЛЯЮЩИХ QUADRO YOU PUSH TO OPEN,M - 30 КГ, NL550,EB21</t>
  </si>
  <si>
    <t>КОМПЛЕКТ НАПРАВЛЯЮЩИХ QUADRO YOU PUSH TO OPEN,M - 30 КГ, NL600,EB21</t>
  </si>
  <si>
    <t>НАПРАВЛЯЮЩАЯ QUADRO YOU PUSH TO OPEN,M,NL270,EB21, ЛЕВАЯ</t>
  </si>
  <si>
    <t>НАПРАВЛЯЮЩАЯ QUADRO YOU PUSH TO OPEN,M,NL270,EB21, ПРАВАЯ</t>
  </si>
  <si>
    <t>НАПРАВЛЯЮЩАЯ QUADRO YOU PUSH TO OPEN,M,NL300,EB21, ЛЕВАЯ</t>
  </si>
  <si>
    <t>НАПРАВЛЯЮЩАЯ QUADRO YOU PUSH TO OPEN,M,NL300,EB21, ПРАВАЯ</t>
  </si>
  <si>
    <t>НАПРАВЛЯЮЩАЯ QUADRO YOU PUSH TO OPEN,M,NL350,EB21, ЛЕВАЯ</t>
  </si>
  <si>
    <t>НАПРАВЛЯЮЩАЯ QUADRO YOU PUSH TO OPEN,M,NL350,EB21, ПРАВАЯ</t>
  </si>
  <si>
    <t>НАПРАВЛЯЮЩАЯ QUADRO YOU PUSH TO OPEN,M,NL400,EB21, ЛЕВАЯ</t>
  </si>
  <si>
    <t>НАПРАВЛЯЮЩАЯ QUADRO YOU PUSH TO OPEN,M,NL400,EB21, ПРАВАЯ</t>
  </si>
  <si>
    <t>НАПРАВЛЯЮЩАЯ QUADRO YOU PUSH TO OPEN,M,NL450,EB21, ЛЕВАЯ</t>
  </si>
  <si>
    <t>НАПРАВЛЯЮЩАЯ QUADRO YOU PUSH TO OPEN,M,NL450,EB21, ПРАВАЯ</t>
  </si>
  <si>
    <t>НАПРАВЛЯЮЩАЯ QUADRO YOU PUSH TO OPEN,M,NL500,EB21, ЛЕВАЯ</t>
  </si>
  <si>
    <t>НАПРАВЛЯЮЩАЯ QUADRO YOU PUSH TO OPEN,M,NL500,EB21, ПРАВАЯ</t>
  </si>
  <si>
    <t>НАПРАВЛЯЮЩАЯ QUADRO YOU PUSH TO OPEN,M,NL550,EB21, ЛЕВАЯ</t>
  </si>
  <si>
    <t>НАПРАВЛЯЮЩАЯ QUADRO YOU PUSH TO OPEN,M,NL550,EB21, ПРАВАЯ</t>
  </si>
  <si>
    <t>НАПРАВЛЯЮЩАЯ QUADRO YOU PUSH TO OPEN,M,NL600,EB21, ЛЕВАЯ</t>
  </si>
  <si>
    <t>НАПРАВЛЯЮЩАЯ QUADRO YOU PUSH TO OPEN,M,NL600,EB21, ПРАВАЯ</t>
  </si>
  <si>
    <t>Левая</t>
  </si>
  <si>
    <t>Правая</t>
  </si>
  <si>
    <t>&lt;&lt;&lt; Ящик №1</t>
  </si>
  <si>
    <t>&lt;&lt;&lt; Ящик №2</t>
  </si>
  <si>
    <t>&lt;&lt;&lt; Ящик №3</t>
  </si>
  <si>
    <t>&lt;&lt;&lt; Ящик №4</t>
  </si>
  <si>
    <t>&lt;&lt;&lt; Ящик №5</t>
  </si>
  <si>
    <t>&lt;&lt;&lt; Ящик №6</t>
  </si>
  <si>
    <t>Выбор цвета ящика:</t>
  </si>
  <si>
    <t>Не верная глубина</t>
  </si>
  <si>
    <t>Actro YOU Silent System 40 кг</t>
  </si>
  <si>
    <t>Actro YOU Push to Open Silent System 40 кг</t>
  </si>
  <si>
    <t>Quadro YOU Silent System 30 кг</t>
  </si>
  <si>
    <t>ПОЖАЛУЙСТА ВЫБЕРИТЕ ДРУГУЮ ГЛУБИНУ ИЛИ ЗАМЕНИТЕ ВЫСОТУ ЯЩИКА</t>
  </si>
  <si>
    <t>Положение для сверления Actro/Quadro 
от переднего края</t>
  </si>
  <si>
    <t>Код</t>
  </si>
  <si>
    <t>Единиц</t>
  </si>
  <si>
    <t>Валюта</t>
  </si>
  <si>
    <t>Курс ЦБ РФ</t>
  </si>
  <si>
    <t>USD</t>
  </si>
  <si>
    <t>Доллар США</t>
  </si>
  <si>
    <t>EUR</t>
  </si>
  <si>
    <t>Евро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</si>
  <si>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</si>
  <si>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</si>
  <si>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</si>
  <si>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</si>
  <si>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</si>
  <si>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</si>
  <si>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</si>
  <si>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</si>
  <si>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</si>
  <si>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</si>
  <si>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</si>
  <si>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</si>
  <si>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</si>
  <si>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</si>
  <si>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</si>
  <si>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</si>
  <si>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</si>
  <si>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</si>
  <si>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</si>
  <si>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</si>
  <si>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</si>
  <si>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</si>
  <si>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</si>
  <si>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</si>
  <si>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</si>
  <si>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</si>
  <si>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</si>
  <si>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</si>
  <si>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</si>
  <si>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</t>
  </si>
  <si>
    <t>MDL</t>
  </si>
  <si>
    <t>Молдавский лей</t>
  </si>
  <si>
    <t>RON</t>
  </si>
  <si>
    <t>Новый румынский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</si>
  <si>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</si>
  <si>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</si>
  <si>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</si>
  <si>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</si>
  <si>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</si>
  <si>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</si>
  <si>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XDR</t>
  </si>
  <si>
    <t>СДР (специальные права заимствования)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</si>
  <si>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</si>
  <si>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</si>
  <si>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</si>
  <si>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</si>
  <si>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</si>
  <si>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</si>
  <si>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</si>
  <si>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</si>
  <si>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</si>
  <si>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</si>
  <si>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</si>
  <si>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 Соединенного королевства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</si>
  <si>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</si>
  <si>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</si>
  <si>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</si>
  <si>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</si>
  <si>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</si>
  <si>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</si>
  <si>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</si>
  <si>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</si>
  <si>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</si>
  <si>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иена</t>
  </si>
  <si>
    <t>Вид сбоку</t>
  </si>
  <si>
    <t>AvanTech YOU Высота ящика</t>
  </si>
  <si>
    <t>Ширина (BВ)</t>
  </si>
  <si>
    <t>Глубина (BL)</t>
  </si>
  <si>
    <t>Ширина (RB)</t>
  </si>
  <si>
    <t>Высота (D)</t>
  </si>
  <si>
    <t>ПЕТЛЯ SENSYS 8645I, УГОЛ 110ГР, ЧАШКА TH53D35, НА СРЕДНЮЮ СТЕНКУ(B3)</t>
  </si>
  <si>
    <t>ПЕТЛЯ SENSYS 8645I, УГОЛ 110ГР, ЧАШКА TH53D35, ВКЛАДНАЯ НАВЕСКА(B-4)</t>
  </si>
  <si>
    <t>ПЕТЛЯ SENSYS 8631I, УГОЛ 95ГР, ЧАШКА TH53D35, НА СРЕДНЮЮ СТЕНКУ(B3)</t>
  </si>
  <si>
    <t>ПЕТЛЯ SENSYS 8631I, УГОЛ 95ГР, ЧАШКА TH53D35, ВКЛАДНАЯ НАВЕСКА(B-4)</t>
  </si>
  <si>
    <t>ПЕТЛЯ SENSYS 8661, УГОЛ 95ГР, ЧАШКА TH52D35, НА СРЕДНЮЮ СТЕНКУ(B3)</t>
  </si>
  <si>
    <t>ПЕТЛЯ SENSYS 8661, УГОЛ 95ГР, ЧАШКА TH52D35, ВКЛАДНАЯ НАВЕСКА(B-4)</t>
  </si>
  <si>
    <t>ПЕТЛЯ SENSYS 8646I, УГОЛ 110ГР, ЧАШКА TH53D35, НА СРЕДНЮЮ СТЕНКУ(B3)</t>
  </si>
  <si>
    <t>ПЕТЛЯ SENSYS 8646I, УГОЛ 110ГР, ЧАШКА TH53D35, ВКЛАДНАЯ НАВЕСКА(B-4)</t>
  </si>
  <si>
    <t>ПЕТЛЯ SENSYS 8676, УГОЛ 110ГР, ЧАШКА TH52D35, НАКЛАДНАЯ НАВЕСКА(B12,5)</t>
  </si>
  <si>
    <t>ПЕТЛЯ SENSYS 8676, УГОЛ 110ГР, ЧАШКА TH52D35, НА СРЕДНЮЮ СТЕНКУ(B3)</t>
  </si>
  <si>
    <t>ПЕТЛЯ SENSYS 8676, УГОЛ 110ГР, ЧАШКА TH52D35, ВКЛАДНАЯ НАВЕСКА(B-4)</t>
  </si>
  <si>
    <t>ПЕТЛЯ SENSYS 8657I, УГОЛ 165ГР, ЧАШКА TH53D35, НА СРЕДНЮЮ СТЕНКУ(B3)</t>
  </si>
  <si>
    <t>ПЕТЛЯ SENSYS 8639I, УГОЛ КОРПУСА W30, УГОЛ 95ГР, ЧАШКА TH53D35, ВКЛАДНАЯ НАВЕСКА(B-16)</t>
  </si>
  <si>
    <t>ПЕТЛЯ SENSYS 8669,УГОЛ КОРПУСА W30,УГОЛ 95ГР,ЧАШКА TH52D35,ВКЛАДНАЯ, B-16</t>
  </si>
  <si>
    <t>ПЕТЛЯ SENSYS 8639I, УГОЛ КОРПУСА W45, УГОЛ 95ГР, ЧАШКА TH53D35, ВКЛАДНАЯ НАВЕСКА(B-25)</t>
  </si>
  <si>
    <t>ПЕТЛЯ SENSYS 8638I ДЛЯ АЛЮМИНИЕВЫХ РАМ, УГОЛ 95ГР, ЧАШКА TA32, НА СРЕДНЮЮ СТЕНКУ(B3)</t>
  </si>
  <si>
    <t>ПЕТЛЯ SENSYS 8675,УГОЛ 110ГР,ЧАШКА TH52D35,СРЕДНЯЯ СТЕНКА, B3,ЧЕРНЫЙ ОБСИДИАН</t>
  </si>
  <si>
    <t>ПЕТЛЯ SENSYS 8631I,УГОЛ 95ГР,ЧАШКА TH52D35,СРЕДНЯЯ СТЕНКА, B3,ЧЕРНЫЙ ОБСИДИАН</t>
  </si>
  <si>
    <t>ПЕТЛЯ SENSYS 8631I,УГОЛ 95ГР,ЧАШКА TH52D35,ВКЛАДНАЯ, B-4,ЧЕРНЫЙ ОБСИДИАН</t>
  </si>
  <si>
    <t>ПЕТЛЯ SENSYS 8661,УГОЛ 95ГР,ЧАШКА TH52D35,СРЕДНЯЯ СТЕНКА, B3,ЧЕРНЫЙ ОБСИДИАН</t>
  </si>
  <si>
    <t>ПЕТЛЯ SENSYS 8661,УГОЛ 95ГР,ЧАШКА TH52D35,ВКЛАДНАЯ, B-4,ЧЕРНЫЙ ОБСИДИАН</t>
  </si>
  <si>
    <t>ПЕТЛЯ SENSYS 8646I,УГОЛ 110ГР,ЧАШКА TH52D35,СРЕДНЯЯ СТЕНКА, B3,ЧЕРНЫЙ ОБСИДИАН</t>
  </si>
  <si>
    <t>ПЕТЛЯ SENSYS 8646I,УГОЛ 110ГР,ЧАШКА TH52D35,ВКЛАДНАЯ, B-4,ЧЕРНЫЙ ОБСИДИАН</t>
  </si>
  <si>
    <t>ПЕТЛЯ SENSYS 8676,УГОЛ 110ГР,ЧАШКА TH52D35,СРЕДНЯЯ СТЕНКА, B3,ЧЕРНЫЙ ОБСИДИАН</t>
  </si>
  <si>
    <t>ПЕТЛЯ SENSYS 8676,УГОЛ 110ГР,ЧАШКА TH52D35,ВКЛАДНАЯ, B-4,ЧЕРНЫЙ ОБСИДИАН</t>
  </si>
  <si>
    <t>ПЕТЛЯ SENSYS 8687,УГОЛ 165ГР,ЧАШКА TH52D35,НАКЛАДНАЯ, B12,5,ЧЕРНЫЙ ОБСИДИАН</t>
  </si>
  <si>
    <t>ПЕТЛЯ SENSYS 8687,УГОЛ 165ГР,ЧАШКА TH52D35,СРЕДНЯЯ СТЕНКА, B3,ЧЕРНЫЙ ОБСИДИАН</t>
  </si>
  <si>
    <t>ПЕТЛЯ SENSYS 8669,W30,УГОЛ 95ГР,ЧАШКА TH52D35,НАКЛАДНАЯ, B2,ЧЕРНЫЙ ОБСИДИАН</t>
  </si>
  <si>
    <t>ПЕТЛЯ SENSYS 8669,W45,УГОЛ 95ГР,ЧАШКА TH52D35,НАКЛАДНАЯ, B-2,ЧЕРНЫЙ ОБСИДИАН</t>
  </si>
  <si>
    <t>ПЕТЛЯ SENSYS 8669,W45,УГОЛ 95ГР,ЧАШКА TH52D35,НАКЛАДНАЯ, B9,ЧЕРНЫЙ ОБСИДИАН</t>
  </si>
  <si>
    <t>ПЕТЛЯ SENSYS 8669,W90,УГОЛ 95ГР,ЧАШКА TH52D35,ВКЛАДНАЯ, B4,ЧЕРНЫЙ ОБСИДИАН</t>
  </si>
  <si>
    <t>КОМПЛЕКТ ПЕТЕЛЬ SENSYS 8645I,УГОЛ 110ГР,ЧАШКА TX21,ПОД ПРИКЛЕИВАНИЕ,ВКЛАДНАЯ, B4</t>
  </si>
  <si>
    <t>КОМПЛЕКТ ПЕТЕЛЬ SENSYS 8657I,УГОЛ 165ГР,ЧАШКА TX21,ПОД ПРИКЛЕИВАНИЕ,ВКЛАДНАЯ, B4</t>
  </si>
  <si>
    <t>КОМПЛЕКТ АДАПТЕРОВ ПОД ПРИКЛЕИВАНИЕ SENSYS ДЛЯ СТЕКЛ. ДВЕРЕЙ,ЧАШКА TX21</t>
  </si>
  <si>
    <t>ПОЗИЦИОНИРУЮЩИЙ ШАБЛОН ДЛЯ МОНТАЖНЫХ ПЛАНОК ПОД ПРИКЛЕИВАНИЕ</t>
  </si>
  <si>
    <t>ПОЗИЦИОНИРУЮЩИЙ ШАБЛОН ДЛЯ ЧАШКИ ПЕТЛИ ПОД ПРИКЛЕИВАНИЕ</t>
  </si>
  <si>
    <t>ПЕТЛЯ INTERMAT 9943,УГОЛ 110ГР,ЧАШКА TH43D35,СРЕДНЯЯ СТЕНКА, B3</t>
  </si>
  <si>
    <t>ПЕТЛЯ INTERMAT 9943,УГОЛ 110ГР,ЧАШКА TH43D35,ВКЛАДНАЯ, B-3,5</t>
  </si>
  <si>
    <t>ПЕТЛЯ INTERMAT 9936,УГОЛ 95ГР,ЧАШКА TH43D35,НАКЛАДНАЯ, B12,5</t>
  </si>
  <si>
    <t>ПЕТЛЯ INTERMAT 9936,УГОЛ 95ГР,ЧАШКА TH43D35,СРЕДНЯЯ СТЕНКА, B3</t>
  </si>
  <si>
    <t>ПЕТЛЯ INTERMAT 9936,УГОЛ 95ГР,ЧАШКА TH43D35,ВКЛАДНАЯ, B-3,5</t>
  </si>
  <si>
    <t>ПЕТЛЯ INTERMAT 9966, УГОЛ 95ГР, ЧАШКА TH42D35, НА СРЕДНЮЮ СТЕНКУ(B3)</t>
  </si>
  <si>
    <t>ПЕТЛЯ INTERMAT 9966, УГОЛ 95ГР, ЧАШКА TH42D35, ВКЛАДНАЯ НАВЕСКА(B-3,5)</t>
  </si>
  <si>
    <t>ПЕТЛЯ INTERMAT 9944,УГОЛ 125ГР,ЧАШКА TH42D35,СРЕДНЯЯ СТЕНКА, B3</t>
  </si>
  <si>
    <t>ПЕТЛЯ INTERMAT 9944,УГОЛ 125ГР,ЧАШКА TH43D35,СРЕДНЯЯ СТЕНКА, B3</t>
  </si>
  <si>
    <t>ПЕТЛЯ SENSYS 8657, УГОЛ 165ГР, ЧАШКА TH42D35, НА СРЕДНЮЮ СТЕНКУ(B3)</t>
  </si>
  <si>
    <t>ПЕТЛЯ SENSYS 8657, УГОЛ 165ГР, ЧАШКА TH43D35, НАКЛАДНАЯ НАВЕСКА(B12,5)</t>
  </si>
  <si>
    <t>ПЕТЛЯ SENSYS 8657, УГОЛ 165ГР, ЧАШКА TH43D35, НА СРЕДНЮЮ СТЕНКУ(B3)</t>
  </si>
  <si>
    <t>ПЕТЛЯ SENSYS 8687, УГОЛ 165ГР, ЧАШКА TH42D35, НАКЛАДНАЯ НАВЕСКА(B12,5)</t>
  </si>
  <si>
    <t>ПЕТЛЯ SENSYS 8687, УГОЛ 165ГР, ЧАШКА TH42D35, НА СРЕДНЮЮ СТЕНКУ(B3)</t>
  </si>
  <si>
    <t>ПЕТЛЯ INTERMAT 9936,УГОЛ КОРПУСА W20,УГОЛ 95ГР,ЧАШКА TH42D35,ВКЛАДНАЯ, B-9</t>
  </si>
  <si>
    <t>ПЕТЛЯ INTERMAT 9936,УГОЛ КОРПУСА W20,УГОЛ 95ГР,ЧАШКА TH43D35,НАКЛАДНАЯ, B7</t>
  </si>
  <si>
    <t>ПЕТЛЯ INTERMAT 9936,УГОЛ КОРПУСА W20,УГОЛ 95ГР,ЧАШКА TH43D35,ВКЛАДНАЯ, B-9</t>
  </si>
  <si>
    <t>ПЕТЛЯ INTERMAT 9936,УГОЛ КОРПУСА W30,УГОЛ 95ГР,ЧАШКА TH43D35,НАКЛАДНАЯ, B7</t>
  </si>
  <si>
    <t>ПЕТЛЯ INTERMAT 9936,УГОЛ КОРПУСА W30,УГОЛ 95ГР,ЧАШКА TH43D35,ВКЛАДНАЯ, B-10</t>
  </si>
  <si>
    <t>ПЕТЛЯ INTERMAT 9966, УГОЛ КОРПУСА W30, УГОЛ 95ГР, ЧАШКА TH42D35, НАКЛАДНАЯ НАВЕСКА(B7)</t>
  </si>
  <si>
    <t>ПЕТЛЯ INTERMAT 9936,УГОЛ КОРПУСА W45,УГОЛ 95ГР,ЧАШКА TH42D35,НАКЛАДНАЯ, B0</t>
  </si>
  <si>
    <t>ПЕТЛЯ INTERMAT 9936,УГОЛ КОРПУСА W45,УГОЛ 95ГР,ЧАШКА TH43D35,НАКЛАДНАЯ, B0</t>
  </si>
  <si>
    <t>ПЕТЛЯ INTERMAT 9936,УГОЛ КОРПУСА W45,УГОЛ 95ГР,ЧАШКА TH43D35,ВКЛАДНАЯ, B-17</t>
  </si>
  <si>
    <t>ПЕТЛЯ INTERMAT 9966, УГОЛ КОРПУСА W45, УГОЛ 95ГР, ЧАШКА TH42D35, ВКЛАДНАЯ НАВЕСКА(B-17)</t>
  </si>
  <si>
    <t>ПЕТЛЯ INTERMAT 9936,УГОЛ КОРПУСА W90,УГОЛ 95ГР,ЧАШКА TH43D35,НАКЛАДНАЯ, B22</t>
  </si>
  <si>
    <t>ПЕТЛЯ INTERMAT 9944,УГОЛ КОРПУСА W-30,УГОЛ 125ГР,ЧАШКА TH43D35,НАКЛАДНАЯ, B12</t>
  </si>
  <si>
    <t>ПЕТЛЯ INTERMAT 9944,УГОЛ КОРПУСА W-45,УГОЛ 125ГР,ЧАШКА TH43D35,НАКЛАДНАЯ, B10</t>
  </si>
  <si>
    <t>ПЕТЛЯ INTERMAT 9924,УГОЛ 95ГР,ЧАШКА TH42D26,СРЕДНЯЯ СТЕНКА, B2,5</t>
  </si>
  <si>
    <t>ПЕТЛЯ INTERMAT 9924,УГОЛ 95ГР,ЧАШКА TH42D26,ВКЛАДНАЯ, B-4</t>
  </si>
  <si>
    <t>ПЕТЛЯ INTERMAT 9904 ДЛЯ СТЕКЛ. ДВЕРЕЙ,УГОЛ 95ГР,ЧАШКА TU12D26,СРЕДНЯЯ СТЕНКА, B2,5</t>
  </si>
  <si>
    <t>ПЕТЛЯ INTERMAT 9936 ДЛЯ АЛЮМИНИЕВЫХ РАМ, УГОЛ 95ГР, ЧАШКА TA22, НА СРЕДНЮЮ СТЕНКУ(B4)</t>
  </si>
  <si>
    <t>МОНТАЖНАЯ ПЛАНКА SYSTEM 8099 SENSYS,INTERMAT,L37,D8, ПОД ПРИКРУЧИВАНИЕ</t>
  </si>
  <si>
    <t>МОНТАЖНАЯ ПЛАНКА SYSTEM 8099 SENSYS,INTERMAT,L37,D8, ЕВРОВИНТЫ</t>
  </si>
  <si>
    <t>МОНТАЖНАЯ ПЛАНКА SYSTEM 8099 HETTICH DIRECT ДЛЯ SENSYS/INTERMAT, L37, D5, ВИНТЫ</t>
  </si>
  <si>
    <t>МОНТАЖНАЯ ПЛАНКА SYSTEM 8099 HETTICH DIRECT ДЛЯ SENSYS/INTERMAT, L37, D0, ВИНТЫ</t>
  </si>
  <si>
    <t>МОНТАЖНАЯ ПЛАНКА SYSTEM 8099 HETTICH DIRECT ДЛЯ SENSYS/INTERMAT, L37, D5, ВИНТЫ, ЭКСЦЕНТРИК</t>
  </si>
  <si>
    <t>МОНТАЖНАЯ ПЛАНКА ДЛЯ РАМНЫХ КОНСТРУКЦИЙ SYSTEM 8099 ДЛЯ SENSYS,D0,ПРИКРУЧ.,ЭКСЦ.</t>
  </si>
  <si>
    <t>МОНТАЖНАЯ ПЛАНКА ДЛЯ РАМНЫХ КОНСТРУКЦИЙ SYSTEM 8099 ДЛЯ SENSYS,D4,5,ПРИКРУЧ.,ЭКСЦ.</t>
  </si>
  <si>
    <t>АДАПТЕР НА РАМНЫХ КОНСТРУКЦИЙ ДЛЯ ВКЛАДНЫХ ДВЕРЕЙ,ЦИНКОВОЕ ЛИТЬЕ,НИКЕЛИРОВАННЫЙ</t>
  </si>
  <si>
    <t>УГЛОВОЙ АДАПТЕР МОНТАЖНЫХ ПЛАНОК SYSTEM 8099,УГОЛ -5ГР,ПЛАСТИК,НИКЕЛИРОВАННЫЙ</t>
  </si>
  <si>
    <t>МОНТАЖНАЯ ПЛАНКА SYSTEM 8099 HETTICH DIRECT ДЛЯ SENSYS,L37,D0,ЧЕРНЫЙ ОБСИДИАН</t>
  </si>
  <si>
    <t>МОНТАЖНАЯ ПЛАНКА SYSTEM 8099 HETTICH DIRECT ДЛЯ SENSYS,L37,D1,5,ЧЕРНЫЙ ОБСИДИАН</t>
  </si>
  <si>
    <t>МОНТАЖНАЯ ПЛАНКА SYSTEM 8099 HETTICH DIRECT ДЛЯ SENSYS,L37,D3,ЧЕРНЫЙ ОБСИДИАН</t>
  </si>
  <si>
    <t>МОНТАЖНАЯ ПЛАНКА SYSTEM 8099 HETTICH DIRECT ДЛЯ SENSYS,L37,D5,ЧЕРНЫЙ ОБСИДИАН</t>
  </si>
  <si>
    <t>МОНТАЖНАЯ ПЛАНКА SYSTEM 8099 HETTICH DIRECT ДЛЯ SENSYS,L37,D0,ЭКСЦ.,ЧЕРНЫЙ ОБСИДИАН</t>
  </si>
  <si>
    <t>МОНТАЖНАЯ ПЛАНКА SYSTEM 8099 HETTICH DIRECT ДЛЯ SENSYS,L37,D1,5,ЭКСЦ.,ЧЕРНЫЙ ОБСИДИАН</t>
  </si>
  <si>
    <t>МОНТАЖНАЯ ПЛАНКА SYSTEM 8099 HETTICH DIRECT ДЛЯ SENSYS,L37,D3,ЭКСЦ.,ЧЕРНЫЙ ОБСИДИАН</t>
  </si>
  <si>
    <t>МОНТАЖНАЯ ПЛАНКА SYSTEM 8099 HETTICH DIRECT ДЛЯ SENSYS,L37,D5,ЭКСЦ.,ЧЕРНЫЙ ОБСИДИАН</t>
  </si>
  <si>
    <t>ДЕМПФЕР SILENT SYSTEM ДЛЯ ПЕТЕЛЬ INTERMAT 9936, МОНТАЖ В ЧАШКУ ПЕТЛИ, ЦИНКОВОЕ ЛИТЬЕ</t>
  </si>
  <si>
    <t>ДЕМПФЕР SILENT SYSTEM ДЛЯ INTERMAT,ДЛЯ ЗАЩЕЛКИВАНИЯ,СРЕДНЯЯ СТЕНКА,ЦИНКОВОЕ ЛИТЬЕ</t>
  </si>
  <si>
    <t>ДЕМПФЕР SILENT SYSTEM ДЛЯ INTERMAT,ДЛЯ ЗАЩЕЛКИВАНИЯ,ВКЛАДНАЯ,ЦИНКОВОЕ ЛИТЬЕ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</si>
  <si>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</si>
  <si>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</si>
  <si>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</si>
  <si>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</si>
  <si>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БЕЛЫЙ</t>
  </si>
  <si>
    <t>МОНТАЖНАЯ ПЛАНКА SYSTEM 2006 HETTICH DIRECT ДЛЯ ПЕТЕЛЬ SLIDEON, L37, D1,5, ВИНТЫ</t>
  </si>
  <si>
    <t>МОНТАЖНАЯ ПЛАНКА SYSTEM 2006 HETTICH DIRECT ДЛЯ ПЕТЕЛЬ SLIDEON, L37, D5, ВИНТЫ</t>
  </si>
  <si>
    <t>КОМПЛЕКТ ФУРНИТУРЫ TOPLINE XL ДЛЯ 2 ДВЕРЕЙ,STB19/17ММ, ТОЛЩИНА ДВЕРИ 18-30 ММ,60КГ</t>
  </si>
  <si>
    <t/>
  </si>
  <si>
    <t>КОМПЛЕКТ ФУРНИТУРЫ TOPLINE XL ДЛЯ 2 ДВЕРЕЙ,STB19/17ММ, ТОЛЩИНА ДВЕРИ 22-30 ММ,80КГ</t>
  </si>
  <si>
    <t>КОМПЛЕКТ ФУРНИТУРЫ TOPLINE XL ДЛЯ 2 ДВЕРЕЙ,STB19/17ММ, ТОЛЩИНА ДВЕРИ 32-40 ММ,100КГ</t>
  </si>
  <si>
    <t>КОМПЛЕКТ ФУРНИТУРЫ TOPLINE XL ДЛЯ 2 ДВЕРЕЙ,STB19/17ММ, ТОЛЩИНА ДВЕРИ 40-50 ММ,100КГ</t>
  </si>
  <si>
    <t>КОМПЛЕКТ ФУРНИТУРЫ TOPLINE XL ДЛЯ 3 ДВЕРЕЙ,STB19/17ММ, ТОЛЩИНА ДВЕРИ 18-30 ММ,60КГ</t>
  </si>
  <si>
    <t>КОМПЛЕКТ ФУРНИТУРЫ TOPLINE XL ДЛЯ 3 ДВЕРЕЙ,STB19/17ММ, ТОЛЩИНА ДВЕРИ 22-30 ММ,80КГ</t>
  </si>
  <si>
    <t>КОМПЛЕКТ ФУРНИТУРЫ TOPLINE XL ДЛЯ 3 ДВЕРЕЙ,STB19/17ММ, ТОЛЩИНА ДВЕРИ 32-40 ММ,100КГ</t>
  </si>
  <si>
    <t>КОМПЛЕКТ ФУРНИТУРЫ TOPLINE XL ДЛЯ 3 ДВЕРЕЙ,STB19/17ММ, ТОЛЩИНА ДВЕРИ 40-50 ММ,100КГ</t>
  </si>
  <si>
    <t>КОМПЛЕКТ ФУРНИТУРЫ TOPLINE XL ДЛЯ 4 ДВЕРЕЙ,STB19/17ММ, ТОЛЩИНА ДВЕРИ 18-30 ММ,60КГ</t>
  </si>
  <si>
    <t>КОМПЛЕКТ ФУРНИТУРЫ TOPLINE XL ДЛЯ 4 ДВЕРЕЙ,STB19/17ММ, ТОЛЩИНА ДВЕРИ 22-30 ММ,80КГ</t>
  </si>
  <si>
    <t>КОМПЛЕКТ ФУРНИТУРЫ TOPLINE XL ДЛЯ 4 ДВЕРЕЙ,STB19/17ММ, ТОЛЩИНА ДВЕРИ 32-40 ММ,100КГ</t>
  </si>
  <si>
    <t>КОМПЛЕКТ SILENT SYSTEM TOPLINE XL ДЛЯ 2 ДВЕРЕЙ,15-35 КГ</t>
  </si>
  <si>
    <t>КОМПЛЕКТ SILENT SYSTEM TOPLINE XL ДЛЯ 2 ДВЕРЕЙ,30-80 КГ</t>
  </si>
  <si>
    <t>КОМПЛЕКТ SILENT SYSTEM TOPLINE XL ДЛЯ 2 ДВЕРЕЙ,60-100 КГ</t>
  </si>
  <si>
    <t>КОМПЛЕКТ SILENT SYSTEM TOPLINE XL ДЛЯ 3 ДВЕРЕЙ,15-35 КГ,С ЦЕНТРАЛЬНЫМ ДЕМПФЕРОМ</t>
  </si>
  <si>
    <t>КОМПЛЕКТ SILENT SYSTEM TOPLINE XL ДЛЯ 3 ДВЕРЕЙ,30-80 КГ,С ЦЕНТРАЛЬНЫМ ДЕМПФЕРОМ</t>
  </si>
  <si>
    <t>КОМПЛЕКТ SILENT SYSTEM TOPLINE XL ДЛЯ 3 ДВЕРЕЙ,60-100 КГ,С ЦЕНТРАЛЬНЫМ ДЕМПФЕРОМ</t>
  </si>
  <si>
    <t>КОМПЛЕКТ SILENT SYSTEM TOPLINE XL ДЛЯ 4 ДВЕРЕЙ,15-35 КГ</t>
  </si>
  <si>
    <t>КОМПЛЕКТ SILENT SYSTEM TOPLINE XL ДЛЯ 4 ДВЕРЕЙ,30-80 КГ</t>
  </si>
  <si>
    <t>КОМПЛЕКТ ПРОФИЛЕЙ TOPLINE XL STRONG/STB19.0,L2300, АЛЮМИНИЙ,АНОДИРОВАННЫЙ</t>
  </si>
  <si>
    <t>КОМПЛЕКТ ПРОФИЛЕЙ TOPLINE XL STRONG/STB19.0,L4000, АЛЮМИНИЙ,АНОДИРОВАННЫЙ</t>
  </si>
  <si>
    <t>КОМПЛЕКТ ФИКСАТОРОВ ДЛЯ БЫСТРОГО МОНТАЖА ПРОФИЛЕЙ TOPLINE XL,ШИРИНА 3000 ММ</t>
  </si>
  <si>
    <t>КОМПЛЕКТ ФИКСАТОРОВ ДЛЯ БЫСТРОГО МОНТАЖА ПРОФИЛЕЙ TOPLINE XL,ШИРИНА 4000 ММ</t>
  </si>
  <si>
    <t>ХОДОВОЙ ПРОФИЛЬ TOPLINE XL, MEDIUM,L2300,АЛЮМИНИЙ, АНОДИРОВАННЫЙ</t>
  </si>
  <si>
    <t>ХОДОВОЙ ПРОФИЛЬ TOPLINE XL, MEDIUM,L4050,АЛЮМИНИЙ, АНОДИРОВАННЫЙ</t>
  </si>
  <si>
    <t>ХОДОВОЙ ПРОФИЛЬ TOPLINE XL, MEDIUM,L5380,АЛЮМИНИЙ, АНОДИРОВАННЫЙ</t>
  </si>
  <si>
    <t>ХОДОВОЙ ПРОФИЛЬ TOPLINE XL, STRONG,L2300,АЛЮМИНИЙ, АНОДИРОВАННЫЙ</t>
  </si>
  <si>
    <t>ХОДОВОЙ ПРОФИЛЬ TOPLINE XL STRONG,L4050,АЛЮМИНИЙ, АНОДИРОВАННЫЙ</t>
  </si>
  <si>
    <t>ХОДОВОЙ ПРОФИЛЬ TOPLINE XL, STRONG,L5380,АЛЮМИНИЙ, АНОДИРОВАННЫЙ</t>
  </si>
  <si>
    <t>НАПРАВЛЯЮЩИЙ ПРОФИЛЬ STB19.0 ДЛЯ БЫСТРОГО МОНТАЖА,L2300, АЛЮМИНИЙ,АНОДИРОВАННЫЙ</t>
  </si>
  <si>
    <t>НАПРАВЛЯЮЩИЙ ПРОФИЛЬ STB19.0 ДЛЯ БЫСТРОГО МОНТАЖА,L4050, АЛЮМИНИЙ,АНОДИРОВАННЫЙ</t>
  </si>
  <si>
    <t>НАПРАВЛЯЮЩИЙ ПРОФИЛЬ STB19.0 ДЛЯ БЫСТРОГО МОНТАЖА,L5380, АЛЮМИНИЙ,АНОДИРОВАННЫЙ</t>
  </si>
  <si>
    <t>НАПРАВЛЯЮЩИЙ ПРОФИЛЬ STB19.1 ПОД ПРИКРУЧИВАНИЕ,L2300, АЛЮМИНИЙ,АНОДИРОВАННЫЙ</t>
  </si>
  <si>
    <t>НАПРАВЛЯЮЩИЙ ПРОФИЛЬ STB19.1 ПОД ПРИКРУЧИВАНИЕ,L4050, АЛЮМИНИЙ,АНОДИРОВАННЫЙ</t>
  </si>
  <si>
    <t>НАПРАВЛЯЮЩИЙ ПРОФИЛЬ STB19.1 ПОД ПРИКРУЧИВАНИЕ,L5380, АЛЮМИНИЙ,АНОДИРОВАННЫЙ</t>
  </si>
  <si>
    <t>ДЕКОРАТИВНЫЙ ПРОФИЛЬ TOPLINE XL ДЛЯ ПЕРЕДНЕЙ ДВЕРИ,L2000, ПЛАСТИК,ЦВЕТ СЕРЫЙ</t>
  </si>
  <si>
    <t>КОМПЛЕКТ КРЕПЕЖА ДЛЯ ПРОФИЛЕЙ ПОД ПРИКРУЧИВАНИЕ,ТОЛЩИНА ПАНЕЛИ 16-19 ММ</t>
  </si>
  <si>
    <t>КОМПЛЕКТ КРЕПЕЖА ДЛЯ ПРОФИЛЕЙ ПОД ПРИКРУЧИВАНИЕ,ТОЛЩИНА ПАНЕЛИ 20-22 ММ</t>
  </si>
  <si>
    <t>КОМПЛЕКТ КРЕПЕЖА ДЛЯ ПРОФИЛЕЙ ПОД ПРИКРУЧИВАНИЕ,ТОЛЩИНА ПАНЕЛИ 22-25 ММ</t>
  </si>
  <si>
    <t>ДЕКОРАТИВНЫЙ ПРОФИЛЬ ГИБКИЙ, L4000,H25,ПОД ПРИКЛЕИВАНИЕ, ЧЕРНЫЙ</t>
  </si>
  <si>
    <t>ДЕКОРАТИВНЫЙ ПРОФИЛЬ ГИБКИЙ, L4000,H25,ПОД ПРИКЛЕИВАНИЕ, БЕЛЫЙ</t>
  </si>
  <si>
    <t>КОМПЛЕКТ ФУРНИТУРЫ TOPLINE L ДЛЯ 2 ДВЕРЕЙ,ПЕРЕДНЯЯ СЛЕВА, ТОЛЩИНА ДВЕРИ 10-16 ММ,50КГ</t>
  </si>
  <si>
    <t>КОМПЛЕКТ ФУРНИТУРЫ TOPLINE L ДЛЯ 2 ДВЕРЕЙ,ПЕРЕДНЯЯ СЛЕВА, ТОЛЩИНА ДВЕРИ 18-30 ММ,50КГ</t>
  </si>
  <si>
    <t>КОМПЛЕКТ ФУРНИТУРЫ TOPLINE L ДЛЯ 2 ДВЕРЕЙ,ПЕРЕДНЯЯ СПРАВА, ТОЛЩИНА ДВЕРИ 10-16 ММ,50КГ</t>
  </si>
  <si>
    <t>КОМПЛЕКТ ФУРНИТУРЫ TOPLINE L ДЛЯ 2 ДВЕРЕЙ,ПЕРЕДНЯЯ СПРАВА, ТОЛЩИНА ДВЕРИ 18-30 ММ,50КГ</t>
  </si>
  <si>
    <t>КОМПЛЕКТ ФУРНИТУРЫ TOPLINE L ДЛЯ 3 ДВЕРЕЙ,ТОЛЩИНА ДВЕРИ 10-16 ММ,50КГ</t>
  </si>
  <si>
    <t>КОМПЛЕКТ ФУРНИТУРЫ TOPLINE L ДЛЯ 3 ДВЕРЕЙ,ТОЛЩИНА ДВЕРИ 18-30 ММ,50КГ</t>
  </si>
  <si>
    <t>КОМПЛЕКТ SILENT SYSTEM TOPLINE L НА ЗАКРЫВАНИЕ,2 ДВЕРИ,50 КГ, НАД ВЕРХНЕЙ ПАНЕЛЬЮ</t>
  </si>
  <si>
    <t>КОМПЛЕКТ SILENT SYSTEM TOPLINE L НА ЗАКРЫВАНИЕ,2 ДВЕРИ,20 КГ, НАД ВЕРХНЕЙ ПАНЕЛЬЮ</t>
  </si>
  <si>
    <t>КОМПЛЕКТ SILENT SYSTEM TOPLINE L НА ЗАКРЫВАНИЕ,3 ДВЕРИ,50 КГ, НАД ВЕРХНЕЙ ПАНЕЛЬЮ</t>
  </si>
  <si>
    <t>КОМПЛЕКТ SILENT SYSTEM TOPLINE L НА ЗАКРЫВАНИЕ,3 ДВЕРИ,20 КГ, НАД ВЕРХНЕЙ ПАНЕЛЬЮ</t>
  </si>
  <si>
    <t>КОМПЛЕКТ SILENT SYSTEM TOPLINE L НА ОТКРЫВАНИЕ,2 ДВЕРИ,50 КГ</t>
  </si>
  <si>
    <t>КОМПЛЕКТ SILENT SYSTEM TOPLINE L НА ОТКРЫВАНИЕ,2 ДВЕРИ,20 КГ, ДЛЯ ДВЕРЕЙ ТОЛЩИНОЙ 10-12 ММ</t>
  </si>
  <si>
    <t>КОМПЛЕКТ SILENT SYSTEM TOPLINE L НА ОТКРЫВАНИЕ,3/4 ДВЕРИ,50КГ</t>
  </si>
  <si>
    <t>КОМПЛЕКТ SILENT SYSTEM TOPLINE L НА ОТКРЫВАНИЕ,3 ДВЕРИ,20 КГ, ДЛЯ ДВЕРЕЙ ТОЛЩИНОЙ 10-12 ММ</t>
  </si>
  <si>
    <t>КОМПЛЕКТ SILENT SYSTEM TOPLINE L НА СОУДАРЕНИЕ,3 ДВЕРИ</t>
  </si>
  <si>
    <t>КОМПЛЕКТ ПРОФИЛЕЙ TOPLINE L/STB11,L2300,АЛЮМИНИЙ, АНОДИРОВАННЫЙ</t>
  </si>
  <si>
    <t>КОМПЛЕКТ ПРОФИЛЕЙ TOPLINE L/STB11,L4000,АЛЮМИНИЙ, АНОДИРОВАННЫЙ</t>
  </si>
  <si>
    <t>ДЕКОРАТИВНЫЙ ПРОФИЛЬ TOPLINE L ДЛЯ ПЕРЕДНЕЙ ДВЕРИ,L1500, ПЛАСТИК,ЦВЕТ СЕРЫЙ</t>
  </si>
  <si>
    <t>КОМПЛЕКТ КРЕПЕЖА ДЛЯ ТОНКИХ ДВЕРЕЙ ТОЛЩИНОЙ 10-12 ММ TOPLINE L</t>
  </si>
  <si>
    <t>СОЕДИНИТЕЛЬНАЯ ПЛАСТИНА ДЛЯ СБОРНЫХ ДВЕРЕЙ,МАЛАЯ,СТАЛЬ, ОЦИНКОВАННАЯ</t>
  </si>
  <si>
    <t>СОЕДИНИТЕЛЬНАЯ ПЛАСТИНА ДЛЯ СБОРНЫХ ДВЕРЕЙ,БОЛЬШАЯ,СТАЛЬ, ОЦИНКОВАННАЯ</t>
  </si>
  <si>
    <t>ДИСТАНЦИОННЫЙ РОЛИК EB29, МОНТАЖ НА БОКОВУЮ ПАНЕЛЬ</t>
  </si>
  <si>
    <t>ДИСТАНЦИОННЫЙ РОЛИК EB36, МОНТАЖ НА ЗАДНЮЮ ДВЕРЬ</t>
  </si>
  <si>
    <t>КОМПЛЕКТ СТЯЖЕК-ВЫПРЯМИТЕЛЕЙ ДЛЯ ДВЕРЕЙ ТОЛЩИНОЙ 10-12 ММ, АЛЮМИНИЙ</t>
  </si>
  <si>
    <t>ДЕКОРАТИВНЫЙ ПРОФИЛЬ ГИБКИЙ, L4000,H16,ПОД ПРИКЛЕИВАНИЕ, ЧЕРНЫЙ</t>
  </si>
  <si>
    <t>ДЕКОРАТИВНЫЙ ПРОФИЛЬ ГИБКИЙ, L4000,H16,ПОД ПРИКЛЕИВАНИЕ, БЕЛЫЙ</t>
  </si>
  <si>
    <t>НИЖНИЙ НАПРАВЛЯЮЩИЙ ПРОФИЛЬ STB 16.2, L2100, ПЕРФОРАЦИЯ, ПЛАСТИК</t>
  </si>
  <si>
    <t>ХОДОВОЙ ПРОФИЛЬ SYSLINE S, L2000, БЫСТРЫЙ МОНТАЖ</t>
  </si>
  <si>
    <t>МОНТАЖНЫЙ КОМПЛЕКТ SLIDELINE SILENT SYSTEM ДЛЯ 19 ММ АЛЮМИНИЕВОЙ РАМЫ, ЧЕРНЫЙ</t>
  </si>
  <si>
    <t>ДВОЙНОЙ КОМПЛЕКТ ПРОФИЛЕЙ SLIDELINE M, L2500, H16, СЕРЕБРИСТЫЙ</t>
  </si>
  <si>
    <t>ДВОЙНОЙ КОМПЛЕКТ ПРОФИЛЕЙ SLIDELINE M, L2500, H18, СЕРЕБРИСТЫЙ</t>
  </si>
  <si>
    <t>ДВОЙНОЙ КОМПЛЕКТ ПРОФИЛЕЙ SLIDELINE M, L2500, H22, СЕРЕБРИСТЫЙ</t>
  </si>
  <si>
    <t>ДВОЙНОЙ КОМПЛЕКТ ПРОФИЛЕЙ SLIDELINE M, L2500, H25, СЕРЕБРИСТЫЙ</t>
  </si>
  <si>
    <t>КОМПЛЕКТ ПРОФИЛЯ SLIDELINE M, L2500, H22, СЕРЕБРИСТЫЙ</t>
  </si>
  <si>
    <t>ДЕКОРАТИВНЫЙ ПРОФИЛЬ ГИБКИЙ SLIDELINE M, L2500, H16, ПОД ПРИКЛЕИВАНИЕ, ЧЕРНЫЙ</t>
  </si>
  <si>
    <t>ДЕКОРАТИВНЫЙ ПРОФИЛЬ ГИБКИЙ SLIDELINE M, L2500, H16, ПОД ПРИКЛЕИВАНИЕ, БЕЛЫЙ</t>
  </si>
  <si>
    <t>ДЕКОРАТИВНЫЙ ПРОФИЛЬ ГИБКИЙ SLIDELINE M, L2500, H16, ПОД ПРИКЛЕИВАНИЕ, ШАМПАНЬ</t>
  </si>
  <si>
    <t>ДЕКОРАТИВНЫЙ ПРОФИЛЬ ГИБКИЙ SLIDELINE M, L2500, H18, ПОД ПРИКЛЕИВАНИЕ, ЧЕРНЫЙ</t>
  </si>
  <si>
    <t>ДЕКОРАТИВНЫЙ ПРОФИЛЬ ГИБКИЙ SLIDELINE M, L2500, H18, ПОД ПРИКЛЕИВАНИЕ, БЕЛЫЙ</t>
  </si>
  <si>
    <t>ДЕКОРАТИВНЫЙ ПРОФИЛЬ ГИБКИЙ SLIDELINE M, L2500, H18, ПОД ПРИКЛЕИВАНИЕ, ШАМПАНЬ</t>
  </si>
  <si>
    <t>ДЕКОРАТИВНЫЙ ПРОФИЛЬ ГИБКИЙ SLIDELINE M, L2500, H22, ПОД ПРИКЛЕИВАНИЕ, СЕРЕБРИСТЫЙ</t>
  </si>
  <si>
    <t>ДЕКОРАТИВНЫЙ ПРОФИЛЬ ГИБКИЙ SLIDELINE M, L2500, H22, ПОД ПРИКЛЕИВАНИЕ, ЧЕРНЫЙ</t>
  </si>
  <si>
    <t>ДЕКОРАТИВНЫЙ ПРОФИЛЬ ГИБКИЙ SLIDELINE M, L2500, H22, ПОД ПРИКЛЕИВАНИЕ, БЕЛЫЙ</t>
  </si>
  <si>
    <t>ДЕКОРАТИВНЫЙ ПРОФИЛЬ ГИБКИЙ SLIDELINE M, L2500, H22, ПОД ПРИКЛЕИВАНИЕ, ШАМПАНЬ</t>
  </si>
  <si>
    <t>ДЕКОРАТИВНЫЙ ПРОФИЛЬ ГИБКИЙ SLIDELINE M, L2500, H25, ПОД ПРИКЛЕИВАНИЕ, ЧЕРНЫЙ</t>
  </si>
  <si>
    <t>ДЕКОРАТИВНЫЙ ПРОФИЛЬ ГИБКИЙ SLIDELINE M, L2500, H25, ПОД ПРИКЛЕИВАНИЕ, БЕЛЫЙ</t>
  </si>
  <si>
    <t>ДЕКОРАТИВНЫЙ ПРОФИЛЬ ГИБКИЙ SLIDELINE M, L2500, H25, ПОД ПРИКЛЕИВАНИЕ, ШАМПАНЬ</t>
  </si>
  <si>
    <t>НИЖНИЙ ХОДОВОЙ ЭЛЕМЕНТ SLIDELINE 55 PLUS ДЛЯ НАКЛАДНОЙ ДВЕРИ</t>
  </si>
  <si>
    <t>ВЕРХНИЙ НАПРАВЛЯЮЩИЙ ЭЛЕМЕНТ SLIDELINE 55 PLUS ДЛЯ НАКЛАДНОЙ ДВЕРИ</t>
  </si>
  <si>
    <t>ДЕМПФЕР SILENT SYSTEM SLIDELINE 55 PLUS ДЛЯ НАКЛАДНЫХ ДВЕРЕЙ, ЛЕВЫЙ</t>
  </si>
  <si>
    <t>ДЕМПФЕР SILENT SYSTEM SLIDELINE 55 PLUS ДЛЯ НАКЛАДНЫХ ДВЕРЕЙ, ПРАВЫЙ</t>
  </si>
  <si>
    <t>СРЕДНЯЯ ПЕТЛЯ ДЛЯ СКЛАДНОЙ ДВЕРИ,С РЕГУЛИРОВКОЙ ОСИ,ПОД ЗАПРЕСОВКУ</t>
  </si>
  <si>
    <t>КОМПЛЕКТ ФУРНИТУРЫ WINGLINE 230 ДЛЯ 1 СКЛАДНОЙ ДВЕРИ,ЛЕВЫЙ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</si>
  <si>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</si>
  <si>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</si>
  <si>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ХОДОВОЙ ПРОФИЛЬ WINGLINE 230, L2400, АЛЮМИНИЙ, ЦВЕТ БЕЛЫЙ</t>
  </si>
  <si>
    <t>ХОДОВОЙ ПРОФИЛЬ WINGLINE 230, L2400, АЛЮМИНИЙ, ЦВЕТ ЧЕРНЫЙ</t>
  </si>
  <si>
    <t>КОМПЛЕКТ ФУРНИТУРЫ WING 77 ДЛЯ 1 ЧЕТЫРЕХСВОРЧАТОЙ ДВЕРИ</t>
  </si>
  <si>
    <t>РЕГУЛИРУЕМАЯ ОПОРА ДЛЯ ШКАФОВ, ВЫСОТА 60-80 ММ,КРЕПЛЕНИЕ НА БОКОВИНУ,ПЛАСТИК/СТАЛЬ</t>
  </si>
  <si>
    <t>КОМПЛЕКТ ЯЩИКА ARCITECH, H94, NL550, СЕРЕБРИСТЫЙ</t>
  </si>
  <si>
    <t>КОМПЛЕКТ ЯЩИКА ARCITECH, H94, NL650, СЕРЕБРИСТЫЙ</t>
  </si>
  <si>
    <t>КОМПЛЕКТ КОРОБА ARCITECH С РЕЛИНГАМИ, H186/94, NL550, СЕРЕБРИСТЫЙ</t>
  </si>
  <si>
    <t>КОМПЛЕКТ КОРОБА ARCITECH С РЕЛИНГАМИ, H186/94, NL650, СЕРЕБРИСТЫЙ</t>
  </si>
  <si>
    <t>КОМПЛЕКТ КОРОБА ARCITECH С TOPSIDE, H186/94, NL550, СЕРЕБРИСТЫЙ</t>
  </si>
  <si>
    <t>КОМПЛЕКТ КОРОБА ARCITECH С TOPSIDE, H186/94, NL650, СЕРЕБРИСТЫЙ</t>
  </si>
  <si>
    <t>КОМПЛЕКТ КОРОБА ARCITECH С DESIGNSIDE, H186/94, NL550, СЕРЕБРИСТЫЙ</t>
  </si>
  <si>
    <t>КОМПЛЕКТ КОРОБА ARCITECH С DESIGNSIDE, H186/94, NL650, СЕРЕБРИСТЫЙ</t>
  </si>
  <si>
    <t>КОМПЛЕКТ КОРОБА ARCITECH С РЕЛИНГАМИ, H218/94, NL550, СЕРЕБРИСТЫЙ</t>
  </si>
  <si>
    <t>КОМПЛЕКТ КОРОБА ARCITECH С РЕЛИНГАМИ, H218/94, NL650, СЕРЕБРИСТЫЙ</t>
  </si>
  <si>
    <t>КОМПЛЕКТ КОРОБА ARCITECH С TOPSIDE, H218/94, NL550, СЕРЕБРИСТЫЙ</t>
  </si>
  <si>
    <t>КОМПЛЕКТ КОРОБА ARCITECH С TOPSIDE, H218/94, NL650, СЕРЕБРИСТЫЙ</t>
  </si>
  <si>
    <t>КОМПЛЕКТ КОРОБА ARCITECH С DESIGNSIDE, H218/94, NL550, СЕРЕБРИСТЫЙ</t>
  </si>
  <si>
    <t>КОМПЛЕКТ КОРОБА ARCITECH С DESIGNSIDE, H218/94, NL650, СЕРЕБРИСТЫЙ</t>
  </si>
  <si>
    <t>КОМПЛЕКТ КОРОБА ARCITECH С РЕЛИНГАМИ, H250/94, NL550, СЕРЕБРИСТЫЙ</t>
  </si>
  <si>
    <t>КОМПЛЕКТ КОРОБА ARCITECH С РЕЛИНГАМИ, H250/94, NL650, СЕРЕБРИСТЫЙ</t>
  </si>
  <si>
    <t>КОМПЛЕКТ КОРОБА ARCITECH С РЕЛИНГАМИ, H282/94, NL550, СЕРЕБРИСТЫЙ</t>
  </si>
  <si>
    <t>КОМПЛЕКТ КОРОБА ARCITECH С РЕЛИНГАМИ, H282/94, NL650, СЕРЕБРИСТЫЙ</t>
  </si>
  <si>
    <t>КОМПЛЕКТ ЯЩИКА ARCITECH, H126, NL550, СЕРЕБРИСТЫЙ</t>
  </si>
  <si>
    <t>КОМПЛЕКТ ЯЩИКА ARCITECH, H126, NL650, СЕРЕБРИСТЫЙ</t>
  </si>
  <si>
    <t>КОМПЛЕКТ КОРОБА ARCITECH С РЕЛИНГАМИ, H186/126, NL550, СЕРЕБРИСТЫЙ</t>
  </si>
  <si>
    <t>КОМПЛЕКТ КОРОБА ARCITECH С РЕЛИНГАМИ, H186/126, NL650, СЕРЕБРИСТЫЙ</t>
  </si>
  <si>
    <t>КОМПЛЕКТ КОРОБА ARCITECH С РЕЛИНГАМИ, H218/126, NL550, СЕРЕБРИСТЫЙ</t>
  </si>
  <si>
    <t>КОМПЛЕКТ КОРОБА ARCITECH С РЕЛИНГАМИ, H218/126, NL650, СЕРЕБРИСТЫЙ</t>
  </si>
  <si>
    <t>КОМПЛЕКТ КОРОБА ARCITECH С TOPSIDE, H218/126, NL550, СЕРЕБРИСТЫЙ</t>
  </si>
  <si>
    <t>КОМПЛЕКТ КОРОБА ARCITECH С TOPSIDE, H218/126, NL650, СЕРЕБРИСТЫЙ</t>
  </si>
  <si>
    <t>КОМПЛЕКТ КОРОБА ARCITECH С DESIGNSIDE, H218/126, NL550, СЕРЕБРИСТЫЙ</t>
  </si>
  <si>
    <t>КОМПЛЕКТ КОРОБА ARCITECH С DESIGNSIDE, H218/126, NL650, СЕРЕБРИСТЫЙ</t>
  </si>
  <si>
    <t>КОМПЛЕКТ КОРОБА ARCITECH С РЕЛИНГАМИ, H250/126, NL550, СЕРЕБРИСТЫЙ</t>
  </si>
  <si>
    <t>КОМПЛЕКТ КОРОБА ARCITECH С РЕЛИНГАМИ, H250/126, NL650, СЕРЕБРИСТЫЙ</t>
  </si>
  <si>
    <t>КОМПЛЕКТ КОРОБА ARCITECH С TOPSIDE, H250/126, NL550, СЕРЕБРИСТЫЙ</t>
  </si>
  <si>
    <t>КОМПЛЕКТ КОРОБА ARCITECH С TOPSIDE, H250/126, NL650, СЕРЕБРИСТЫЙ</t>
  </si>
  <si>
    <t>КОМПЛЕКТ КОРОБА ARCITECH С DESIGNSIDE, H250/126, NL550, СЕРЕБРИСТЫЙ</t>
  </si>
  <si>
    <t>КОМПЛЕКТ КОРОБА ARCITECH С DESIGNSIDE, H250/126, NL650, СЕРЕБРИСТЫЙ</t>
  </si>
  <si>
    <t>КОМПЛЕКТ КОРОБА ARCITECH С РЕЛИНГАМИ, H282/126, NL550, СЕРЕБРИСТЫЙ</t>
  </si>
  <si>
    <t>КОМПЛЕКТ КОРОБА ARCITECH С РЕЛИНГАМИ, H282/126, NL650, СЕРЕБРИСТЫЙ</t>
  </si>
  <si>
    <t>КОМПЛЕКТ БОКОВИН ЯЩИКА ARCITECH, H94, NL550, СЕРЕБРИСТЫЙ</t>
  </si>
  <si>
    <t>КОМПЛЕКТ БОКОВИН ЯЩИКА ARCITECH, H94, NL650, СЕРЕБРИСТЫЙ</t>
  </si>
  <si>
    <t>КОМПЛЕКТ БОКОВИН ЯЩИКА ARCITECH, H126, NL550, СЕРЕБРИСТЫЙ</t>
  </si>
  <si>
    <t>КОМПЛЕКТ БОКОВИН ЯЩИКА ARCITECH, H126, NL650, СЕРЕБРИСТЫЙ</t>
  </si>
  <si>
    <t>КОМПЛЕКТ ПРОДОЛЬНЫХ РЕЛИНГОВ КОРОБА С СОЕД. ПЕРЕД. ПАНЕЛИ ARCITECH, NL550, СЕРЕБРИСТЫЙ</t>
  </si>
  <si>
    <t>КОМПЛЕКТ ПРОДОЛЬНЫХ РЕЛИНГОВ КОРОБА С СОЕД. ПЕРЕД. ПАНЕЛИ ARCITECH, NL650, СЕРЕБРИСТЫЙ</t>
  </si>
  <si>
    <t>КОМПЛЕКТ НАДСТАВОК НА БОКОВИНУ TOPSIDE ДЛЯ ARCITECH, H92, NL550, СТАЛЬ, СЕРЕБРИСТЫЙ</t>
  </si>
  <si>
    <t>КОМПЛЕКТ НАДСТАВОК НА БОКОВИНУ TOPSIDE ДЛЯ ARCITECH, H92, NL650, СТАЛЬ, СЕРЕБРИСТЫЙ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</si>
  <si>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</si>
  <si>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</si>
  <si>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НАДСТАВОК НА БОКОВИНУ TOPSIDE ДЛЯ ARCITECH, H124, NL550, СТАЛЬ, СЕРЕБРИСТЫЙ</t>
  </si>
  <si>
    <t>КОМПЛЕКТ НАДСТАВОК НА БОКОВИНУ TOPSIDE ДЛЯ ARCITECH, H124, NL650, СТАЛЬ, СЕРЕБРИСТЫЙ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</si>
  <si>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</si>
  <si>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</si>
  <si>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ВНУТРЕННЯЯ ОРГАНИЗАЦИЯ ORGATRAY 570 ДЛЯ ARCITECH, NL450, KB300, ПЛАСТИК, СЕРЕБРИСТАЯ</t>
  </si>
  <si>
    <t>ВНУТРЕННЯЯ ОРГАНИЗАЦИЯ ORGATRAY 570 ДЛЯ ARCITECH, NL450, KB400, ПЛАСТИК, СЕРЕБРИСТАЯ</t>
  </si>
  <si>
    <t>ВНУТРЕННЯЯ ОРГАНИЗАЦИЯ ORGATRAY 570 ДЛЯ ARCITECH, NL450, KB450, ПЛАСТИК, СЕРЕБРИСТАЯ</t>
  </si>
  <si>
    <t>ВНУТРЕННЯЯ ОРГАНИЗАЦИЯ ORGATRAY 570 ДЛЯ ARCITECH, NL450, KB800, ПЛАСТИК, СЕРЕБРИСТАЯ</t>
  </si>
  <si>
    <t>ВНУТРЕННЯЯ ОРГАНИЗАЦИЯ ORGATRAY 570 ДЛЯ ARCITECH, NL450, KB1000, ПЛАСТИК, СЕРЕБРИСТАЯ</t>
  </si>
  <si>
    <t>ВНУТРЕННЯЯ ОРГАНИЗАЦИЯ ORGATRAY 570 ДЛЯ ARCITECH, NL500, KB1000, ПЛАСТИК, СЕРЕБРИСТАЯ</t>
  </si>
  <si>
    <t>РАЗДЕЛИТЕЛЬ ORGATRAY 570/590 ДЛЯ INNOTECH ATIRA/ARCITECH, L68, ПЛАСТИК, АНТРАЦИТ</t>
  </si>
  <si>
    <t>РАЗДЕЛИТЕЛЬ ORGATRAY 570/590 ДЛЯ INNOTECH ATIRA/ARCITECH, L128, ПЛАСТИК, АНТРАЦИТ</t>
  </si>
  <si>
    <t>ДЕРЖАТЕЛЬ ДЛЯ РУЛОНОВ ORGATRAY 230 ДЛЯ ARCITECH, NL450, ДУБ</t>
  </si>
  <si>
    <t>ДЕРЖАТЕЛЬ ДЛЯ РУЛОНОВ ORGATRAY 230 ДЛЯ ARCITECH, NL500, ДУБ</t>
  </si>
  <si>
    <t>ДЕРЖАТЕЛЬ ДЛЯ СПЕЦИЙ ORGATRAY 230 ДЛЯ ARCITECH, NL450, ДУБ</t>
  </si>
  <si>
    <t>ДЕРЖАТЕЛЬ ДЛЯ СПЕЦИЙ ORGATRAY 230 ДЛЯ ARCITECH, NL500, ДУБ</t>
  </si>
  <si>
    <t>ДЕРЖАТЕЛЬ НОЖЕЙ ORGATRAY 230 ДЛЯ ARCITECH, NL450, ДУБ</t>
  </si>
  <si>
    <t>ДЕРЖАТЕЛЬ НОЖЕЙ ORGATRAY 230 ДЛЯ ARCITECH, NL500, ДУБ</t>
  </si>
  <si>
    <t>ДОПОЛНИТЕЛЬНАЯ ВСТАВКА ORGAFLAG ДЛЯ ARCITECH, NL450, KB100, СЕРАЯ/АНТРАЦИТ</t>
  </si>
  <si>
    <t>ДОПОЛНИТЕЛЬНАЯ ВСТАВКА ORGAFLAG ДЛЯ ARCITECH, NL500, KB100, СЕРАЯ/АНТРАЦИТ</t>
  </si>
  <si>
    <t>ВНУТРЕННЯЯ ОРГАНИЗАЦИЯ ORGASTORE 810 ДЛЯ ARCITECH, KB1200, СЕРЕБРИСТАЯ</t>
  </si>
  <si>
    <t>СОЛОНКА ДЛЯ ORGATRAY, СТАЛЬ</t>
  </si>
  <si>
    <t>ПЕРЕЧНИЦА ДЛЯ ORGATRAY, СТАЛЬ</t>
  </si>
  <si>
    <t>РАСПЫЛИТЕЛЬ ДЛЯ ORGATRAY, СТАЛЬ</t>
  </si>
  <si>
    <t>РАСПЫЛИТЕЛЬ КРУПНОГО ПОМОЛА ДЛЯ ORGATRAY, СТАЛЬ</t>
  </si>
  <si>
    <t>РАСПЫЛИТЕЛЬ МЕЛКОГО ПОМОЛА ДЛЯ ORGATRAY, СТАЛЬ</t>
  </si>
  <si>
    <t>КОНТЕЙНЕР ДЛЯ СПЕЦИЙ С АКРИЛОВОЙ КРЫШКОЙ ДЛЯ ORGATRAY, СТАЛЬ</t>
  </si>
  <si>
    <t>КОМПЛЕКТ ЯЩИКА ARCITECH, H94, NL550, БЕЛЫЙ</t>
  </si>
  <si>
    <t>КОМПЛЕКТ ЯЩИКА ARCITECH, H94, NL650, БЕЛЫЙ</t>
  </si>
  <si>
    <t>КОМПЛЕКТ КОРОБА ARCITECH С РЕЛИНГАМИ, H186/94, NL550, БЕЛЫЙ</t>
  </si>
  <si>
    <t>КОМПЛЕКТ КОРОБА ARCITECH С РЕЛИНГАМИ, H186/94, NL650, БЕЛЫЙ</t>
  </si>
  <si>
    <t>КОМПЛЕКТ КОРОБА ARCITECH С TOPSIDE, H186/94, NL550, БЕЛЫЙ</t>
  </si>
  <si>
    <t>КОМПЛЕКТ КОРОБА ARCITECH С TOPSIDE, H186/94, NL650, БЕЛЫЙ</t>
  </si>
  <si>
    <t>КОМПЛЕКТ КОРОБА ARCITECH С DESIGNSIDE, H186/94, NL550, БЕЛЫЙ</t>
  </si>
  <si>
    <t>КОМПЛЕКТ КОРОБА ARCITECH С DESIGNSIDE, H186/94, NL650, БЕЛЫЙ</t>
  </si>
  <si>
    <t>КОМПЛЕКТ КОРОБА ARCITECH С РЕЛИНГАМИ, H218/94, NL550, БЕЛЫЙ</t>
  </si>
  <si>
    <t>КОМПЛЕКТ КОРОБА ARCITECH С РЕЛИНГАМИ, H218/94, NL650, БЕЛЫЙ</t>
  </si>
  <si>
    <t>КОМПЛЕКТ КОРОБА ARCITECH С TOPSIDE, H218/94, NL550, БЕЛЫЙ</t>
  </si>
  <si>
    <t>КОМПЛЕКТ КОРОБА ARCITECH С TOPSIDE, H218/94, NL650, БЕЛЫЙ</t>
  </si>
  <si>
    <t>КОМПЛЕКТ КОРОБА ARCITECH С DESIGNSIDE, H218/94, NL550, БЕЛЫЙ</t>
  </si>
  <si>
    <t>КОМПЛЕКТ КОРОБА ARCITECH С DESIGNSIDE, H218/94, NL650, БЕЛЫЙ</t>
  </si>
  <si>
    <t>КОМПЛЕКТ КОРОБА ARCITECH С РЕЛИНГАМИ, H250/94, NL550, БЕЛЫЙ</t>
  </si>
  <si>
    <t>КОМПЛЕКТ КОРОБА ARCITECH С РЕЛИНГАМИ, H250/94, NL650, БЕЛЫЙ</t>
  </si>
  <si>
    <t>КОМПЛЕКТ КОРОБА ARCITECH С РЕЛИНГАМИ, H282/94, NL550, БЕЛЫЙ</t>
  </si>
  <si>
    <t>КОМПЛЕКТ КОРОБА ARCITECH С РЕЛИНГАМИ, H282/94, NL650, БЕЛЫЙ</t>
  </si>
  <si>
    <t>КОМПЛЕКТ ЯЩИКА ARCITECH, H126, NL550, БЕЛЫЙ</t>
  </si>
  <si>
    <t>КОМПЛЕКТ ЯЩИКА ARCITECH, H126, NL650, БЕЛЫЙ</t>
  </si>
  <si>
    <t>КОМПЛЕКТ КОРОБА ARCITECH С РЕЛИНГАМИ, H186/126, NL550, БЕЛЫЙ</t>
  </si>
  <si>
    <t>КОМПЛЕКТ КОРОБА ARCITECH С РЕЛИНГАМИ, H186/126, NL650, БЕЛЫЙ</t>
  </si>
  <si>
    <t>КОМПЛЕКТ КОРОБА ARCITECH С РЕЛИНГАМИ, H218/126, NL550, БЕЛЫЙ</t>
  </si>
  <si>
    <t>КОМПЛЕКТ КОРОБА ARCITECH С РЕЛИНГАМИ, H218/126, NL650, БЕЛЫЙ</t>
  </si>
  <si>
    <t>КОМПЛЕКТ КОРОБА ARCITECH С DESIGNSIDE, H218/126, NL550, БЕЛЫЙ</t>
  </si>
  <si>
    <t>КОМПЛЕКТ КОРОБА ARCITECH С DESIGNSIDE, H218/126, NL650, БЕЛЫЙ</t>
  </si>
  <si>
    <t>КОМПЛЕКТ КОРОБА ARCITECH С TOPSIDE, H218/126, NL550, БЕЛЫЙ</t>
  </si>
  <si>
    <t>КОМПЛЕКТ КОРОБА ARCITECH С TOPSIDE, H218/126, NL650, БЕЛЫЙ</t>
  </si>
  <si>
    <t>КОМПЛЕКТ КОРОБА ARCITECH С РЕЛИНГАМИ, H250/126, NL550, БЕЛЫЙ</t>
  </si>
  <si>
    <t>КОМПЛЕКТ КОРОБА ARCITECH С РЕЛИНГАМИ, H250/126, NL650, БЕЛЫЙ</t>
  </si>
  <si>
    <t>КОМПЛЕКТ КОРОБА ARCITECH С TOPSIDE, H250/126, NL550, БЕЛЫЙ</t>
  </si>
  <si>
    <t>КОМПЛЕКТ КОРОБА ARCITECH С TOPSIDE, H250/126, NL650, БЕЛЫЙ</t>
  </si>
  <si>
    <t>КОМПЛЕКТ КОРОБА ARCITECH С DESIGNSIDE, H250/126, NL550, БЕЛЫЙ</t>
  </si>
  <si>
    <t>КОМПЛЕКТ КОРОБА ARCITECH С DESIGNSIDE, H250/126, NL650, БЕЛЫЙ</t>
  </si>
  <si>
    <t>КОМПЛЕКТ КОРОБА ARCITECH С РЕЛИНГАМИ, H282/126, NL550, БЕЛЫЙ</t>
  </si>
  <si>
    <t>КОМПЛЕКТ КОРОБА ARCITECH С РЕЛИНГАМИ, H282/126, NL650, БЕЛЫЙ</t>
  </si>
  <si>
    <t>КОМПЛЕКТ БОКОВИН ЯЩИКА ARCITECH, H94, NL550, БЕЛЫЙ</t>
  </si>
  <si>
    <t>КОМПЛЕКТ БОКОВИН ЯЩИКА ARCITECH, H94, NL650, БЕЛЫЙ</t>
  </si>
  <si>
    <t>КОМПЛЕКТ БОКОВИН ЯЩИКА ARCITECH, H126, NL550, БЕЛЫЙ</t>
  </si>
  <si>
    <t>КОМПЛЕКТ БОКОВИН ЯЩИКА ARCITECH, H126, NL650, БЕЛЫЙ</t>
  </si>
  <si>
    <t>КОМПЛЕКТ ПРОДОЛЬНЫХ РЕЛИНГОВ КОРОБА С СОЕД. ПЕРЕД. ПАНЕЛИ ARCITECH, NL550, БЕЛЫЕ</t>
  </si>
  <si>
    <t>КОМПЛЕКТ ПРОДОЛЬНЫХ РЕЛИНГОВ КОРОБА С СОЕД. ПЕРЕД. ПАНЕЛИ ARCITECH, NL650, БЕЛЫЕ</t>
  </si>
  <si>
    <t>КОМПЛЕКТ НАДСТАВОК НА БОКОВИНУ TOPSIDE ДЛЯ ARCITECH, H92, NL550, СТАЛЬ, БЕЛЫЕ</t>
  </si>
  <si>
    <t>КОМПЛЕКТ НАДСТАВОК НА БОКОВИНУ TOPSIDE ДЛЯ ARCITECH, H92, NL650, СТАЛЬ, БЕЛЫЕ</t>
  </si>
  <si>
    <t>КОМПЛЕКТ НАДСТАВОК НА БОКОВИНУ TOPSIDE ДЛЯ ARCITECH, H124, NL550, СТАЛЬ, БЕЛЫЕ</t>
  </si>
  <si>
    <t>КОМПЛЕКТ НАДСТАВОК НА БОКОВИНУ TOPSIDE ДЛЯ ARCITECH, H124, NL650, СТАЛЬ, БЕЛЫЕ</t>
  </si>
  <si>
    <t>ВНУТРЕННЯЯ ОРГАНИЗАЦИЯ ORGATRAY 570 ДЛЯ ARCITECH, NL500, KB1000, ПЛАСТИК, БЕЛАЯ</t>
  </si>
  <si>
    <t>РАЗДЕЛИТЕЛЬ ORGATRAY 570/590 ДЛЯ INNOTECH ATIRA/ARCITECH, L68, ПЛАСТИК, БЕЛЫЙ</t>
  </si>
  <si>
    <t>РАЗДЕЛИТЕЛЬ ORGATRAY 570/590 ДЛЯ INNOTECH ATIRA/ARCITECH, L128, ПЛАСТИК, БЕЛЫЙ</t>
  </si>
  <si>
    <t>ДОПОЛНИТЕЛЬНАЯ ВСТАВКА ORGAFLAG ДЛЯ ARCITECH, NL450, KB100, БЕЛАЯ</t>
  </si>
  <si>
    <t>ДОПОЛНИТЕЛЬНАЯ ВСТАВКА ORGAFLAG ДЛЯ ARCITECH, NL500, KB100, БЕЛАЯ</t>
  </si>
  <si>
    <t>ВНУТРЕННЯЯ ОРГАНИЗАЦИЯ ORGASTORE 810 ДЛЯ ARCITECH, KB1200, БЕЛАЯ</t>
  </si>
  <si>
    <t>КОМПЛЕКТ ЯЩИКА ARCITECH, H78, NL500, АНТРАЦИТ</t>
  </si>
  <si>
    <t>КОМПЛЕКТ ЯЩИКА ARCITECH, H94, NL270, АНТРАЦИТ</t>
  </si>
  <si>
    <t>КОМПЛЕКТ ЯЩИКА ARCITECH, H94, NL300, АНТРАЦИТ</t>
  </si>
  <si>
    <t>КОМПЛЕКТ ЯЩИКА ARCITECH, H94, NL350, АНТРАЦИТ</t>
  </si>
  <si>
    <t>КОМПЛЕКТ ЯЩИКА ARCITECH, H94, NL400, АНТРАЦИТ</t>
  </si>
  <si>
    <t>КОМПЛЕКТ ЯЩИКА ARCITECH, H94, NL450, АНТРАЦИТ</t>
  </si>
  <si>
    <t>КОМПЛЕКТ ЯЩИКА ARCITECH, H94, NL500, АНТРАЦИТ</t>
  </si>
  <si>
    <t>КОМПЛЕКТ ЯЩИКА ARCITECH, H94, NL550, АНТРАЦИТ</t>
  </si>
  <si>
    <t>КОМПЛЕКТ ЯЩИКА ARCITECH, H94, NL650, АНТРАЦИТ</t>
  </si>
  <si>
    <t>КОМПЛЕКТ КОРОБА ARCITECH С РЕЛИНГАМИ, H186/94, NL270, АНТРАЦИТ</t>
  </si>
  <si>
    <t>КОМПЛЕКТ КОРОБА ARCITECH С РЕЛИНГАМИ, H186/94, NL300, АНТРАЦИТ</t>
  </si>
  <si>
    <t>КОМПЛЕКТ КОРОБА ARCITECH С РЕЛИНГАМИ, H186/94, NL350, АНТРАЦИТ</t>
  </si>
  <si>
    <t>КОМПЛЕКТ КОРОБА ARCITECH С РЕЛИНГАМИ, H186/94, NL400, АНТРАЦИТ</t>
  </si>
  <si>
    <t>КОМПЛЕКТ КОРОБА ARCITECH С РЕЛИНГАМИ, H186/94, NL450, АНТРАЦИТ</t>
  </si>
  <si>
    <t>КОМПЛЕКТ КОРОБА ARCITECH С РЕЛИНГАМИ, H186/94, NL500, АНТРАЦИТ</t>
  </si>
  <si>
    <t>КОМПЛЕКТ КОРОБА ARCITECH С РЕЛИНГАМИ, H186/94, NL550, АНТРАЦИТ</t>
  </si>
  <si>
    <t>КОМПЛЕКТ КОРОБА ARCITECH С РЕЛИНГАМИ, H186/94, NL650, АНТРАЦИТ</t>
  </si>
  <si>
    <t>КОМПЛЕКТ КОРОБА ARCITECH С TOPSIDE, H186/94, NL400, АНТРАЦИТ</t>
  </si>
  <si>
    <t>КОМПЛЕКТ КОРОБА ARCITECH С TOPSIDE, H186/94, NL450, АНТРАЦИТ</t>
  </si>
  <si>
    <t>КОМПЛЕКТ КОРОБА ARCITECH С TOPSIDE, H186/94, NL500, АНТРАЦИТ</t>
  </si>
  <si>
    <t>КОМПЛЕКТ КОРОБА ARCITECH С TOPSIDE, H186/94, NL550, АНТРАЦИТ</t>
  </si>
  <si>
    <t>КОМПЛЕКТ КОРОБА ARCITECH С TOPSIDE, H186/94, NL650, АНТРАЦИТ</t>
  </si>
  <si>
    <t>КОМПЛЕКТ КОРОБА ARCITECH С DESIGNSIDE, H186/94, NL270, АНТРАЦИТ</t>
  </si>
  <si>
    <t>КОМПЛЕКТ КОРОБА ARCITECH С DESIGNSIDE, H186/94, NL300, АНТРАЦИТ</t>
  </si>
  <si>
    <t>КОМПЛЕКТ КОРОБА ARCITECH С DESIGNSIDE, H186/94, NL350, АНТРАЦИТ</t>
  </si>
  <si>
    <t>КОМПЛЕКТ КОРОБА ARCITECH С DESIGNSIDE, H186/94, NL400, АНТРАЦИТ</t>
  </si>
  <si>
    <t>КОМПЛЕКТ КОРОБА ARCITECH С DESIGNSIDE, H186/94, NL450, АНТРАЦИТ</t>
  </si>
  <si>
    <t>КОМПЛЕКТ КОРОБА ARCITECH С DESIGNSIDE, H186/94, NL500, АНТРАЦИТ</t>
  </si>
  <si>
    <t>КОМПЛЕКТ КОРОБА ARCITECH С DESIGNSIDE, H186/94, NL550, АНТРАЦИТ</t>
  </si>
  <si>
    <t>КОМПЛЕКТ КОРОБА ARCITECH С DESIGNSIDE, H186/94, NL650, АНТРАЦИТ</t>
  </si>
  <si>
    <t>КОМПЛЕКТ КОРОБА ARCITECH С РЕЛИНГАМИ, H218/94, NL270, АНТРАЦИТ</t>
  </si>
  <si>
    <t>КОМПЛЕКТ КОРОБА ARCITECH С РЕЛИНГАМИ, H218/94, NL300, АНТРАЦИТ</t>
  </si>
  <si>
    <t>КОМПЛЕКТ КОРОБА ARCITECH С РЕЛИНГАМИ, H218/94, NL350, АНТРАЦИТ</t>
  </si>
  <si>
    <t>КОМПЛЕКТ КОРОБА ARCITECH С РЕЛИНГАМИ, H218/94, NL400, АНТРАЦИТ</t>
  </si>
  <si>
    <t>КОМПЛЕКТ КОРОБА ARCITECH С РЕЛИНГАМИ, H218/94, NL450, АНТРАЦИТ</t>
  </si>
  <si>
    <t>КОМПЛЕКТ КОРОБА ARCITECH С РЕЛИНГАМИ, H218/94, NL500, АНТРАЦИТ</t>
  </si>
  <si>
    <t>КОМПЛЕКТ КОРОБА ARCITECH С РЕЛИНГАМИ, H218/94, NL550, АНТРАЦИТ</t>
  </si>
  <si>
    <t>КОМПЛЕКТ КОРОБА ARCITECH С РЕЛИНГАМИ, H218/94, NL650, АНТРАЦИТ</t>
  </si>
  <si>
    <t>КОМПЛЕКТ КОРОБА ARCITECH С TOPSIDE, H218/94, NL400, АНТРАЦИТ</t>
  </si>
  <si>
    <t>КОМПЛЕКТ КОРОБА ARCITECH С TOPSIDE, H218/94, NL450, АНТРАЦИТ</t>
  </si>
  <si>
    <t>КОМПЛЕКТ КОРОБА ARCITECH С TOPSIDE, H218/94, NL500, АНТРАЦИТ</t>
  </si>
  <si>
    <t>КОМПЛЕКТ КОРОБА ARCITECH С TOPSIDE, H218/94, NL550, АНТРАЦИТ</t>
  </si>
  <si>
    <t>КОМПЛЕКТ КОРОБА ARCITECH С TOPSIDE, H218/94, NL650, АНТРАЦИТ</t>
  </si>
  <si>
    <t>КОМПЛЕКТ КОРОБА ARCITECH С DESIGNSIDE, H218/94, NL270, АНТРАЦИТ</t>
  </si>
  <si>
    <t>КОМПЛЕКТ КОРОБА ARCITECH С DESIGNSIDE, H218/94, NL300, АНТРАЦИТ</t>
  </si>
  <si>
    <t>КОМПЛЕКТ КОРОБА ARCITECH С DESIGNSIDE, H218/94, NL350, АНТРАЦИТ</t>
  </si>
  <si>
    <t>КОМПЛЕКТ КОРОБА ARCITECH С DESIGNSIDE, H218/94, NL400, АНТРАЦИТ</t>
  </si>
  <si>
    <t>КОМПЛЕКТ КОРОБА ARCITECH С DESIGNSIDE, H218/94, NL450, АНТРАЦИТ</t>
  </si>
  <si>
    <t>КОМПЛЕКТ КОРОБА ARCITECH С DESIGNSIDE, H218/94, NL500, АНТРАЦИТ</t>
  </si>
  <si>
    <t>КОМПЛЕКТ КОРОБА ARCITECH С DESIGNSIDE, H218/94, NL550, АНТРАЦИТ</t>
  </si>
  <si>
    <t>КОМПЛЕКТ КОРОБА ARCITECH С DESIGNSIDE, H218/94, NL650, АНТРАЦИТ</t>
  </si>
  <si>
    <t>КОМПЛЕКТ КОРОБА ARCITECH С РЕЛИНГАМИ, H250/94, NL270, АНТРАЦИТ</t>
  </si>
  <si>
    <t>КОМПЛЕКТ КОРОБА ARCITECH С РЕЛИНГАМИ, H250/94, NL300, АНТРАЦИТ</t>
  </si>
  <si>
    <t>КОМПЛЕКТ КОРОБА ARCITECH С РЕЛИНГАМИ, H250/94, NL350, АНТРАЦИТ</t>
  </si>
  <si>
    <t>КОМПЛЕКТ КОРОБА ARCITECH С РЕЛИНГАМИ, H250/94, NL400, АНТРАЦИТ</t>
  </si>
  <si>
    <t>КОМПЛЕКТ КОРОБА ARCITECH С РЕЛИНГАМИ, H250/94, NL450, АНТРАЦИТ</t>
  </si>
  <si>
    <t>КОМПЛЕКТ КОРОБА ARCITECH С РЕЛИНГАМИ, H250/94, NL500, АНТРАЦИТ</t>
  </si>
  <si>
    <t>КОМПЛЕКТ КОРОБА ARCITECH С РЕЛИНГАМИ, H250/94, NL550, АНТРАЦИТ</t>
  </si>
  <si>
    <t>КОМПЛЕКТ КОРОБА ARCITECH С РЕЛИНГАМИ, H250/94, NL650, АНТРАЦИТ</t>
  </si>
  <si>
    <t>КОМПЛЕКТ КОРОБА ARCITECH С РЕЛИНГАМИ, H282/94, NL270, АНТРАЦИТ</t>
  </si>
  <si>
    <t>КОМПЛЕКТ КОРОБА ARCITECH С РЕЛИНГАМИ, H282/94, NL300, АНТРАЦИТ</t>
  </si>
  <si>
    <t>КОМПЛЕКТ КОРОБА ARCITECH С РЕЛИНГАМИ, H282/94, NL350, АНТРАЦИТ</t>
  </si>
  <si>
    <t>КОМПЛЕКТ КОРОБА ARCITECH С РЕЛИНГАМИ, H282/94, NL400, АНТРАЦИТ</t>
  </si>
  <si>
    <t>КОМПЛЕКТ КОРОБА ARCITECH С РЕЛИНГАМИ, H282/94, NL450, АНТРАЦИТ</t>
  </si>
  <si>
    <t>КОМПЛЕКТ КОРОБА ARCITECH С РЕЛИНГАМИ, H282/94, NL500, АНТРАЦИТ</t>
  </si>
  <si>
    <t>КОМПЛЕКТ КОРОБА ARCITECH С РЕЛИНГАМИ, H282/94, NL550, АНТРАЦИТ</t>
  </si>
  <si>
    <t>КОМПЛЕКТ КОРОБА ARCITECH С РЕЛИНГАМИ, H282/94, NL650, АНТРАЦИТ</t>
  </si>
  <si>
    <t>КОМПЛЕКТ ЯЩИКА ARCITECH, H126, NL270, АНТРАЦИТ</t>
  </si>
  <si>
    <t>КОМПЛЕКТ ЯЩИКА ARCITECH, H126, NL300, АНТРАЦИТ</t>
  </si>
  <si>
    <t>КОМПЛЕКТ ЯЩИКА ARCITECH, H126, NL350, АНТРАЦИТ</t>
  </si>
  <si>
    <t>КОМПЛЕКТ ЯЩИКА ARCITECH, H126, NL400, АНТРАЦИТ</t>
  </si>
  <si>
    <t>КОМПЛЕКТ ЯЩИКА ARCITECH, H126, NL450, АНТРАЦИТ</t>
  </si>
  <si>
    <t>КОМПЛЕКТ ЯЩИКА ARCITECH, H126, NL500, АНТРАЦИТ</t>
  </si>
  <si>
    <t>КОМПЛЕКТ ЯЩИКА ARCITECH, H126, NL550, АНТРАЦИТ</t>
  </si>
  <si>
    <t>КОМПЛЕКТ ЯЩИКА ARCITECH, H126, NL650, АНТРАЦИТ</t>
  </si>
  <si>
    <t>КОМПЛЕКТ КОРОБА ARCITECH С РЕЛИНГАМИ, H186/126, NL270, АНТРАЦИТ</t>
  </si>
  <si>
    <t>КОМПЛЕКТ КОРОБА ARCITECH С РЕЛИНГАМИ, H186/126, NL300, АНТРАЦИТ</t>
  </si>
  <si>
    <t>КОМПЛЕКТ КОРОБА ARCITECH С РЕЛИНГАМИ, H186/126, NL350, АНТРАЦИТ</t>
  </si>
  <si>
    <t>КОМПЛЕКТ КОРОБА ARCITECH С РЕЛИНГАМИ, H186/126, NL400, АНТРАЦИТ</t>
  </si>
  <si>
    <t>КОМПЛЕКТ КОРОБА ARCITECH С РЕЛИНГАМИ, H186/126, NL450, АНТРАЦИТ</t>
  </si>
  <si>
    <t>КОМПЛЕКТ КОРОБА ARCITECH С РЕЛИНГАМИ, H186/126, NL500, АНТРАЦИТ</t>
  </si>
  <si>
    <t>КОМПЛЕКТ КОРОБА ARCITECH С РЕЛИНГАМИ, H186/126, NL550, АНТРАЦИТ</t>
  </si>
  <si>
    <t>КОМПЛЕКТ КОРОБА ARCITECH С РЕЛИНГАМИ, H186/126, NL650, АНТРАЦИТ</t>
  </si>
  <si>
    <t>КОМПЛЕКТ КОРОБА ARCITECH С РЕЛИНГАМИ, H218/126, NL270, АНТРАЦИТ</t>
  </si>
  <si>
    <t>КОМПЛЕКТ КОРОБА ARCITECH С РЕЛИНГАМИ, H218/126, NL300, АНТРАЦИТ</t>
  </si>
  <si>
    <t>КОМПЛЕКТ КОРОБА ARCITECH С РЕЛИНГАМИ, H218/126, NL350, АНТРАЦИТ</t>
  </si>
  <si>
    <t>КОМПЛЕКТ КОРОБА ARCITECH С РЕЛИНГАМИ, H218/126, NL400, АНТРАЦИТ</t>
  </si>
  <si>
    <t>КОМПЛЕКТ КОРОБА ARCITECH С РЕЛИНГАМИ, H218/126, NL450, АНТРАЦИТ</t>
  </si>
  <si>
    <t>КОМПЛЕКТ КОРОБА ARCITECH С РЕЛИНГАМИ, H218/126, NL500, АНТРАЦИТ</t>
  </si>
  <si>
    <t>КОМПЛЕКТ КОРОБА ARCITECH С РЕЛИНГАМИ, H218/126, NL550, АНТРАЦИТ</t>
  </si>
  <si>
    <t>КОМПЛЕКТ КОРОБА ARCITECH С РЕЛИНГАМИ, H218/126, NL650, АНТРАЦИТ</t>
  </si>
  <si>
    <t>КОМПЛЕКТ КОРОБА ARCITECH С TOPSIDE, H218/126, NL400, АНТРАЦИТ</t>
  </si>
  <si>
    <t>КОМПЛЕКТ КОРОБА ARCITECH С TOPSIDE, H218/126, NL450, АНТРАЦИТ</t>
  </si>
  <si>
    <t>КОМПЛЕКТ КОРОБА ARCITECH С TOPSIDE, H218/126, NL500, АНТРАЦИТ</t>
  </si>
  <si>
    <t>КОМПЛЕКТ КОРОБА ARCITECH С TOPSIDE, H218/126, NL550, АНТРАЦИТ</t>
  </si>
  <si>
    <t>КОМПЛЕКТ КОРОБА ARCITECH С TOPSIDE, H218/126, NL650, АНТРАЦИТ</t>
  </si>
  <si>
    <t>КОМПЛЕКТ КОРОБА ARCITECH С DESIGNSIDE, H218/126, NL270, АНТРАЦИТ</t>
  </si>
  <si>
    <t>КОМПЛЕКТ КОРОБА ARCITECH С DESIGNSIDE, H218/126, NL300, АНТРАЦИТ</t>
  </si>
  <si>
    <t>КОМПЛЕКТ КОРОБА ARCITECH С DESIGNSIDE, H218/126, NL350, АНТРАЦИТ</t>
  </si>
  <si>
    <t>КОМПЛЕКТ КОРОБА ARCITECH С DESIGNSIDE, H218/126, NL400, АНТРАЦИТ</t>
  </si>
  <si>
    <t>КОМПЛЕКТ КОРОБА ARCITECH С DESIGNSIDE, H218/126, NL450, АНТРАЦИТ</t>
  </si>
  <si>
    <t>КОМПЛЕКТ КОРОБА ARCITECH С DESIGNSIDE, H218/126, NL500, АНТРАЦИТ</t>
  </si>
  <si>
    <t>КОМПЛЕКТ КОРОБА ARCITECH С DESIGNSIDE, H218/126, NL550, АНТРАЦИТ</t>
  </si>
  <si>
    <t>КОМПЛЕКТ КОРОБА ARCITECH С DESIGNSIDE, H218/126, NL650, АНТРАЦИТ</t>
  </si>
  <si>
    <t>КОМПЛЕКТ КОРОБА ARCITECH С РЕЛИНГАМИ, H250/126, NL270, АНТРАЦИТ</t>
  </si>
  <si>
    <t>КОМПЛЕКТ КОРОБА ARCITECH С РЕЛИНГАМИ, H250/126, NL300, АНТРАЦИТ</t>
  </si>
  <si>
    <t>КОМПЛЕКТ КОРОБА ARCITECH С РЕЛИНГАМИ, H250/126, NL350, АНТРАЦИТ</t>
  </si>
  <si>
    <t>КОМПЛЕКТ КОРОБА ARCITECH С РЕЛИНГАМИ, H250/126, NL400, АНТРАЦИТ</t>
  </si>
  <si>
    <t>КОМПЛЕКТ КОРОБА ARCITECH С РЕЛИНГАМИ, H250/126, NL450, АНТРАЦИТ</t>
  </si>
  <si>
    <t>КОМПЛЕКТ КОРОБА ARCITECH С РЕЛИНГАМИ, H250/126, NL500, АНТРАЦИТ</t>
  </si>
  <si>
    <t>КОМПЛЕКТ КОРОБА ARCITECH С РЕЛИНГАМИ, H250/126, NL550, АНТРАЦИТ</t>
  </si>
  <si>
    <t>КОМПЛЕКТ КОРОБА ARCITECH С РЕЛИНГАМИ, H250/126, NL650, АНТРАЦИТ</t>
  </si>
  <si>
    <t>КОМПЛЕКТ КОРОБА ARCITECH С TOPSIDE, H250/126, NL400, АНТРАЦИТ</t>
  </si>
  <si>
    <t>КОМПЛЕКТ КОРОБА ARCITECH С TOPSIDE, H250/126, NL450, АНТРАЦИТ</t>
  </si>
  <si>
    <t>КОМПЛЕКТ КОРОБА ARCITECH С TOPSIDE, H250/126, NL500, АНТРАЦИТ</t>
  </si>
  <si>
    <t>КОМПЛЕКТ КОРОБА ARCITECH С TOPSIDE, H250/126, NL550, АНТРАЦИТ</t>
  </si>
  <si>
    <t>КОМПЛЕКТ КОРОБА ARCITECH С TOPSIDE, H250/126, NL650, АНТРАЦИТ</t>
  </si>
  <si>
    <t>КОМПЛЕКТ КОРОБА ARCITECH С DESIGNSIDE, H250/126, NL270, АНТРАЦИТ</t>
  </si>
  <si>
    <t>КОМПЛЕКТ КОРОБА ARCITECH С DESIGNSIDE, H250/126, NL300, АНТРАЦИТ</t>
  </si>
  <si>
    <t>КОМПЛЕКТ КОРОБА ARCITECH С DESIGNSIDE, H250/126, NL350, АНТРАЦИТ</t>
  </si>
  <si>
    <t>КОМПЛЕКТ КОРОБА ARCITECH С DESIGNSIDE, H250/126, NL400, АНТРАЦИТ</t>
  </si>
  <si>
    <t>КОМПЛЕКТ КОРОБА ARCITECH С DESIGNSIDE, H250/126, NL450, АНТРАЦИТ</t>
  </si>
  <si>
    <t>КОМПЛЕКТ КОРОБА ARCITECH С DESIGNSIDE, H250/126, NL500, АНТРАЦИТ</t>
  </si>
  <si>
    <t>КОМПЛЕКТ КОРОБА ARCITECH С DESIGNSIDE, H250/126, NL550, АНТРАЦИТ</t>
  </si>
  <si>
    <t>КОМПЛЕКТ КОРОБА ARCITECH С DESIGNSIDE, H250/126, NL650, АНТРАЦИТ</t>
  </si>
  <si>
    <t>КОМПЛЕКТ КОРОБА ARCITECH С РЕЛИНГАМИ, H282/126, NL270, АНТРАЦИТ</t>
  </si>
  <si>
    <t>КОМПЛЕКТ КОРОБА ARCITECH С РЕЛИНГАМИ, H282/126, NL300, АНТРАЦИТ</t>
  </si>
  <si>
    <t>КОМПЛЕКТ КОРОБА ARCITECH С РЕЛИНГАМИ, H282/126, NL350, АНТРАЦИТ</t>
  </si>
  <si>
    <t>КОМПЛЕКТ КОРОБА ARCITECH С РЕЛИНГАМИ, H282/126, NL400, АНТРАЦИТ</t>
  </si>
  <si>
    <t>КОМПЛЕКТ КОРОБА ARCITECH С РЕЛИНГАМИ, H282/126, NL450, АНТРАЦИТ</t>
  </si>
  <si>
    <t>КОМПЛЕКТ КОРОБА ARCITECH С РЕЛИНГАМИ, H282/126, NL500, АНТРАЦИТ</t>
  </si>
  <si>
    <t>КОМПЛЕКТ КОРОБА ARCITECH С РЕЛИНГАМИ, H282/126, NL550, АНТРАЦИТ</t>
  </si>
  <si>
    <t>КОМПЛЕКТ КОРОБА ARCITECH С РЕЛИНГАМИ, H282/126, NL650, АНТРАЦИТ</t>
  </si>
  <si>
    <t>КОМПЛЕКТ БОКОВИН ЯЩИКА ARCITECH, H78, NL500, АНТРАЦИТ</t>
  </si>
  <si>
    <t>КОМПЛЕКТ БОКОВИН ЯЩИКА ARCITECH, H94, NL270, АНТРАЦИТ</t>
  </si>
  <si>
    <t>КОМПЛЕКТ БОКОВИН ЯЩИКА ARCITECH, H94, NL300, АНТРАЦИТ</t>
  </si>
  <si>
    <t>КОМПЛЕКТ БОКОВИН ЯЩИКА ARCITECH, H94, NL350, АНТРАЦИТ</t>
  </si>
  <si>
    <t>КОМПЛЕКТ БОКОВИН ЯЩИКА ARCITECH, H94, NL400, АНТРАЦИТ</t>
  </si>
  <si>
    <t>КОМПЛЕКТ БОКОВИН ЯЩИКА ARCITECH, H94, NL450, АНТРАЦИТ</t>
  </si>
  <si>
    <t>КОМПЛЕКТ БОКОВИН ЯЩИКА ARCITECH, H94, NL500, АНТРАЦИТ</t>
  </si>
  <si>
    <t>КОМПЛЕКТ БОКОВИН ЯЩИКА ARCITECH, H94, NL550, АНТРАЦИТ</t>
  </si>
  <si>
    <t>КОМПЛЕКТ БОКОВИН ЯЩИКА ARCITECH, H94, NL650, АНТРАЦИТ</t>
  </si>
  <si>
    <t>КОМПЛЕКТ БОКОВИН ЯЩИКА ARCITECH, H126, NL270, АНТРАЦИТ</t>
  </si>
  <si>
    <t>КОМПЛЕКТ БОКОВИН ЯЩИКА ARCITECH, H126, NL300, АНТРАЦИТ</t>
  </si>
  <si>
    <t>КОМПЛЕКТ БОКОВИН ЯЩИКА ARCITECH, H126, NL350, АНТРАЦИТ</t>
  </si>
  <si>
    <t>КОМПЛЕКТ БОКОВИН ЯЩИКА ARCITECH, H126, NL400, АНТРАЦИТ</t>
  </si>
  <si>
    <t>КОМПЛЕКТ БОКОВИН ЯЩИКА ARCITECH, H126, NL450, АНТРАЦИТ</t>
  </si>
  <si>
    <t>КОМПЛЕКТ БОКОВИН ЯЩИКА ARCITECH, H126, NL500, АНТРАЦИТ</t>
  </si>
  <si>
    <t>КОМПЛЕКТ БОКОВИН ЯЩИКА ARCITECH, H126, NL550, АНТРАЦИТ</t>
  </si>
  <si>
    <t>КОМПЛЕКТ БОКОВИН ЯЩИКА ARCITECH, H126, NL650, АНТРАЦИТ</t>
  </si>
  <si>
    <t>КОМПЛЕКТ СОЕДИНИТЕЛЕЙ ЗАДНЕЙ СТЕНКИ ARCITECH, H78, АНТРАЦИТ</t>
  </si>
  <si>
    <t>КОМПЛЕКТ СОЕДИНИТЕЛЕЙ ЗАДНЕЙ СТЕНКИ ARCITECH, H94, АНТРАЦИТ</t>
  </si>
  <si>
    <t>КОМПЛЕКТ СОЕДИНИТЕЛЕЙ ЗАДНЕЙ СТЕНКИ ARCITECH, H126, АНТРАЦИТ</t>
  </si>
  <si>
    <t>КОМПЛЕКТ СОЕДИНИТЕЛЕЙ ЗАДНЕЙ СТЕНКИ ARCITECH, H186, АНТРАЦИТ</t>
  </si>
  <si>
    <t>КОМПЛЕКТ СОЕДИНИТЕЛЕЙ ЗАДНЕЙ СТЕНКИ ARCITECH, H218, АНТРАЦИТ</t>
  </si>
  <si>
    <t>КОМПЛЕКТ СОЕДИНИТЕЛЕЙ ЗАДНЕЙ СТЕНКИ ARCITECH, H250, АНТРАЦИТ</t>
  </si>
  <si>
    <t>КОМПЛЕКТ СОЕДИНИТЕЛЕЙ ЗАДНЕЙ СТЕНКИ ARCITECH, H282, АНТРАЦИТ</t>
  </si>
  <si>
    <t>КОМПЛЕКТ ПРОДОЛЬНЫХ РЕЛИНГОВ КОРОБА С СОЕД. ПЕРЕД. ПАНЕЛИ ARCITECH, NL270, АНТРАЦИТ</t>
  </si>
  <si>
    <t>КОМПЛЕКТ ПРОДОЛЬНЫХ РЕЛИНГОВ КОРОБА С СОЕД. ПЕРЕД. ПАНЕЛИ ARCITECH, NL300, АНТРАЦИТ</t>
  </si>
  <si>
    <t>КОМПЛЕКТ ПРОДОЛЬНЫХ РЕЛИНГОВ КОРОБА С СОЕД. ПЕРЕД. ПАНЕЛИ ARCITECH, NL350, АНТРАЦИТ</t>
  </si>
  <si>
    <t>КОМПЛЕКТ ПРОДОЛЬНЫХ РЕЛИНГОВ КОРОБА С СОЕД. ПЕРЕД. ПАНЕЛИ ARCITECH, NL400, АНТРАЦИТ</t>
  </si>
  <si>
    <t>КОМПЛЕКТ ПРОДОЛЬНЫХ РЕЛИНГОВ КОРОБА С СОЕД. ПЕРЕД. ПАНЕЛИ ARCITECH, NL450, АНТРАЦИТ</t>
  </si>
  <si>
    <t>КОМПЛЕКТ ПРОДОЛЬНЫХ РЕЛИНГОВ КОРОБА С СОЕД. ПЕРЕД. ПАНЕЛИ ARCITECH, NL500, АНТРАЦИТ</t>
  </si>
  <si>
    <t>КОМПЛЕКТ ПРОДОЛЬНЫХ РЕЛИНГОВ КОРОБА С СОЕД. ПЕРЕД. ПАНЕЛИ ARCITECH, NL550, АНТРАЦИТ</t>
  </si>
  <si>
    <t>КОМПЛЕКТ ПРОДОЛЬНЫХ РЕЛИНГОВ КОРОБА С СОЕД. ПЕРЕД. ПАНЕЛИ ARCITECH, NL650, АНТРАЦИТ</t>
  </si>
  <si>
    <t>КОМПЛЕКТ НАДСТАВОК НА БОКОВИНУ TOPSIDE ДЛЯ ARCITECH, H92, NL400, СТАЛЬ, АНТРАЦИТ</t>
  </si>
  <si>
    <t>КОМПЛЕКТ НАДСТАВОК НА БОКОВИНУ TOPSIDE ДЛЯ ARCITECH, H92, NL450, СТАЛЬ, АНТРАЦИТ</t>
  </si>
  <si>
    <t>КОМПЛЕКТ НАДСТАВОК НА БОКОВИНУ TOPSIDE ДЛЯ ARCITECH, H92, NL500, СТАЛЬ, АНТРАЦИТ</t>
  </si>
  <si>
    <t>КОМПЛЕКТ НАДСТАВОК НА БОКОВИНУ TOPSIDE ДЛЯ ARCITECH, H92, NL550, СТАЛЬ, АНТРАЦИТ</t>
  </si>
  <si>
    <t>КОМПЛЕКТ НАДСТАВОК НА БОКОВИНУ TOPSIDE ДЛЯ ARCITECH, H92, NL650, СТАЛЬ, АНТРАЦИТ</t>
  </si>
  <si>
    <t>КОМПЛЕКТ АДАПТЕРОВ DESIGNSIDE ARCITECH, H92, АНТРАЦИТ</t>
  </si>
  <si>
    <t>КОМПЛЕКТ НАДСТАВОК НА БОКОВИНУ TOPSIDE ДЛЯ ARCITECH, H124, NL400, СТАЛЬ, АНТРАЦИТ</t>
  </si>
  <si>
    <t>КОМПЛЕКТ НАДСТАВОК НА БОКОВИНУ TOPSIDE ДЛЯ ARCITECH, H124, NL450, СТАЛЬ, АНТРАЦИТ</t>
  </si>
  <si>
    <t>КОМПЛЕКТ НАДСТАВОК НА БОКОВИНУ TOPSIDE ДЛЯ ARCITECH, H124, NL500, СТАЛЬ, АНТРАЦИТ</t>
  </si>
  <si>
    <t>КОМПЛЕКТ НАДСТАВОК НА БОКОВИНУ TOPSIDE ДЛЯ ARCITECH, H124, NL550, СТАЛЬ, АНТРАЦИТ</t>
  </si>
  <si>
    <t>КОМПЛЕКТ НАДСТАВОК НА БОКОВИНУ TOPSIDE ДЛЯ ARCITECH, H124, NL650, СТАЛЬ, АНТРАЦИТ</t>
  </si>
  <si>
    <t>КОМПЛЕКТ АДАПТЕРОВ DESIGNSIDE ARCITECH, H124, АНТРАЦИТ</t>
  </si>
  <si>
    <t>ЗАДНЯЯ СТЕНКА ЯЩИКА ARCITECH, H94, L2000, АЛЮМИНИЙ, АНТРАЦИТ</t>
  </si>
  <si>
    <t>ЗАДНЯЯ СТЕНКА ЯЩИКА ARCITECH, H126, L2000, АЛЮМИНИЙ, АНТРАЦИТ</t>
  </si>
  <si>
    <t>ЗАДНЯЯ СТЕНКА ЯЩИКА ARCITECH, H186, L2000, АЛЮМИНИЙ, АНТРАЦИТ</t>
  </si>
  <si>
    <t>ЗАДНЯЯ СТЕНКА ЯЩИКА ARCITECH, H218, L2000, АЛЮМИНИЙ, АНТРАЦИТ</t>
  </si>
  <si>
    <t>КОМПЛЕКТ СОЕДИНИТЕЛЕЙ ПЕРЕДНЕЙ ПАНЕЛИ ВНУТР. ЯЩИКА ARCITECH, H94, АНТРАЦИТ</t>
  </si>
  <si>
    <t>КОМПЛЕКТ СОЕДИНИТЕЛЕЙ ПЕРЕДНЕЙ ПАНЕЛИ ВНУТР. ЯЩИКА ARCITECH, H126, АНТРАЦИТ</t>
  </si>
  <si>
    <t>КОМПЛЕКТ СОЕДИНИТЕЛЕЙ ПЕРЕДНЕЙ ПАНЕЛИ ВНУТР. КОРОБА ARCITECH, H186, АНТРАЦИТ</t>
  </si>
  <si>
    <t>КОМПЛЕКТ СОЕДИНИТЕЛЕЙ ПЕРЕДНЕЙ ПАНЕЛИ ВНУТР. КОРОБА ARCITECH, H218, АНТРАЦИТ</t>
  </si>
  <si>
    <t>ПЕРЕДНЯЯ ПАНЕЛЬ ВНУТРЕННЕГО ЯЩИКА ARCITECH, L2000, АЛЮМИНИЙ, АНТРАЦИТ</t>
  </si>
  <si>
    <t>РЕЛИНГ ПЕРЕДНЕЙ ПАНЕЛИ ARCITECH, L2000, АЛЮМИНИЙ, АНТРАЦИТ</t>
  </si>
  <si>
    <t>ВНУТРЕННЯЯ ОРГАНИЗАЦИЯ ORGATRAY 570 ДЛЯ ARCITECH, NL450, KB500, ПЛАСТИК, АНТРАЦИТ</t>
  </si>
  <si>
    <t>ВНУТРЕННЯЯ ОРГАНИЗАЦИЯ ORGATRAY 570 ДЛЯ ARCITECH, NL450, KB600, ПЛАСТИК, АНТРАЦИТ</t>
  </si>
  <si>
    <t>ВНУТРЕННЯЯ ОРГАНИЗАЦИЯ ORGATRAY 600, NL450, KB300, СТАЛЬ, АНТРАЦИТ</t>
  </si>
  <si>
    <t>ВНУТРЕННЯЯ ОРГАНИЗАЦИЯ ORGATRAY 600, NL450, KB400, СТАЛЬ, АНТРАЦИТ</t>
  </si>
  <si>
    <t>ВНУТРЕННЯЯ ОРГАНИЗАЦИЯ ORGATRAY 600, NL450, KB450, СТАЛЬ, АНТРАЦИТ</t>
  </si>
  <si>
    <t>ВНУТРЕННЯЯ ОРГАНИЗАЦИЯ ORGATRAY 600, NL500, KB300, СТАЛЬ, АНТРАЦИТ</t>
  </si>
  <si>
    <t>ВНУТРЕННЯЯ ОРГАНИЗАЦИЯ ORGATRAY 600, NL500, KB400, СТАЛЬ, АНТРАЦИТ</t>
  </si>
  <si>
    <t>ВНУТРЕННЯЯ ОРГАНИЗАЦИЯ ORGATRAY 600, NL500, KB450, СТАЛЬ, АНТРАЦИТ</t>
  </si>
  <si>
    <t>ВНУТРЕННЯЯ ОРГАНИЗАЦИЯ ORGATRAY 600, NL450, KB500-1200, СТАЛЬ, АНТРАЦИТ</t>
  </si>
  <si>
    <t>ВНУТРЕННЯЯ ОРГАНИЗАЦИЯ ORGATRAY 600, NL500, KB500-1200, СТАЛЬ, АНТРАЦИТ</t>
  </si>
  <si>
    <t>ПОПЕРЕЧНЫЙ РЕЛИНГ ORGASTORE 400 ДЛЯ ARCITECH, KB300, АНТРАЦИТ</t>
  </si>
  <si>
    <t>ПОПЕРЕЧНЫЙ РЕЛИНГ ORGASTORE 400 ДЛЯ ARCITECH, KB350, АНТРАЦИТ</t>
  </si>
  <si>
    <t>ПОПЕРЕЧНЫЙ РЕЛИНГ ORGASTORE 400 ДЛЯ ARCITECH, KB400, АНТРАЦИТ</t>
  </si>
  <si>
    <t>ПОПЕРЕЧНЫЙ РЕЛИНГ ORGASTORE 400 ДЛЯ ARCITECH, KB450, АНТРАЦИТ</t>
  </si>
  <si>
    <t>ПОПЕРЕЧНЫЙ РЕЛИНГ ORGASTORE 400 ДЛЯ ARCITECH, KB500, АНТРАЦИТ</t>
  </si>
  <si>
    <t>ПОПЕРЕЧНЫЙ РЕЛИНГ ORGASTORE 400 ДЛЯ ARCITECH, KB550, АНТРАЦИТ</t>
  </si>
  <si>
    <t>ПОПЕРЕЧНЫЙ РЕЛИНГ ORGASTORE 400 ДЛЯ ARCITECH, KB600, АНТРАЦИТ</t>
  </si>
  <si>
    <t>ПОПЕРЕЧНЫЙ РЕЛИНГ ORGASTORE 400 ДЛЯ ARCITECH, KB800, АНТРАЦИТ</t>
  </si>
  <si>
    <t>ПОПЕРЕЧНЫЙ РЕЛИНГ ORGASTORE 400 ДЛЯ ARCITECH, KB900, АНТРАЦИТ</t>
  </si>
  <si>
    <t>ПОПЕРЕЧНЫЙ РЕЛИНГ ORGASTORE 400 ДЛЯ ARCITECH, KB1000, АНТРАЦИТ</t>
  </si>
  <si>
    <t>ПОПЕРЕЧНЫЙ РЕЛИНГ ORGASTORE 400 ДЛЯ ARCITECH, KB1200, АНТРАЦИТ</t>
  </si>
  <si>
    <t>ВНУТРЕННЯЯ ОРГАНИЗАЦИЯ ORGASTORE 810 ДЛЯ ARCITECH, KB600, АНТРАЦИТ</t>
  </si>
  <si>
    <t>ВНУТРЕННЯЯ ОРГАНИЗАЦИЯ ORGASTORE 810 ДЛЯ ARCITECH, KB800, АНТРАЦИТ</t>
  </si>
  <si>
    <t>ВНУТРЕННЯЯ ОРГАНИЗАЦИЯ ORGASTORE 810 ДЛЯ ARCITECH, KB900, АНТРАЦИТ</t>
  </si>
  <si>
    <t>ВНУТРЕННЯЯ ОРГАНИЗАЦИЯ ORGASTORE 810 ДЛЯ ARCITECH, KB1000, АНТРАЦИТ</t>
  </si>
  <si>
    <t>ВНУТРЕННЯЯ ОРГАНИЗАЦИЯ ORGASTORE 810 ДЛЯ ARCITECH, KB1200, АНТРАЦИТ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</si>
  <si>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</si>
  <si>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</si>
  <si>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</si>
  <si>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ДИЗАЙН-ПРОФИЛЬ ARCITECH, NL450,ПОД ХРОМ</t>
  </si>
  <si>
    <t>ДИЗАЙН-ПРОФИЛЬ ARCITECH, NL450,ПОД АЛЮМИНИЙ</t>
  </si>
  <si>
    <t>ДИЗАЙН-ПРОФИЛЬ ARCITECH, NL450,ПОД НЕРЖАВЕЮЩУЮ СТАЛЬ</t>
  </si>
  <si>
    <t>ДИЗАЙН-ПРОФИЛЬ ARCITECH, NL450,ПОД ДУБ</t>
  </si>
  <si>
    <t>ДИЗАЙН-ПРОФИЛЬ ARCITECH, NL450,ПОД ОРЕХ</t>
  </si>
  <si>
    <t>ДИЗАЙН-ПРОФИЛЬ ARCITECH, NL650,ПОД ХРОМ</t>
  </si>
  <si>
    <t>ДИЗАЙН-ПРОФИЛЬ ARCITECH, NL650,ПОД АЛЮМИНИЙ</t>
  </si>
  <si>
    <t>ДИЗАЙН-ПРОФИЛЬ ARCITECH, NL650,ПОД НЕРЖАВЕЮЩУЮ СТАЛЬ</t>
  </si>
  <si>
    <t>ДИЗАЙН-ПРОФИЛЬ ARCITECH, NL650,ПОД ДУБ</t>
  </si>
  <si>
    <t>ДИЗАЙН-ПРОФИЛЬ ARCITECH, NL650,ПОД ОРЕХ</t>
  </si>
  <si>
    <t>КОМПЛЕКТ НАПРАВЛЯЮЩИХ ACTRO SILENT SYSTEM ДЛЯ ARCITECH, 40КГ,NL550,KD18/EB13</t>
  </si>
  <si>
    <t>КОМПЛЕКТ ВНУТР.КОРОБА INNOTECH ATIRA,ПОЛН.ВЫД,SILENT SYSTEM, H144,NL420,РЕЛИНГИ, СЕРЫЙ</t>
  </si>
  <si>
    <t>КОМПЛЕКТ ВНУТР.КОРОБА INNOTECH ATIRA,ПОЛН.ВЫД,SILENT SYSTEM, H144,NL470,РЕЛИНГИ, СЕРЫЙ</t>
  </si>
  <si>
    <t xml:space="preserve">КОМПЛЕКТ ВНУТР.КОРОБА INNOTECH ATIRA,ПОЛН.ВЫД,SILENT SYSTEM, H144,NL420,РЕЛИНГИ, БЕЛЫЙ </t>
  </si>
  <si>
    <t>КОМПЛЕКТ ВНУТР.КОРОБА INNOTECH ATIRA,ПОЛН.ВЫД,SILENT SYSTEM, H144,NL470,РЕЛИНГИ, БЕЛЫЙ</t>
  </si>
  <si>
    <t>КОМПЛЕКТ ВНУТР.КОРОБА INNOTECH ATIRA,ПОЛН.ВЫД,SILENT SYSTEM, H144,NL420,РЕЛИНГИ, АНТРАЦИТ</t>
  </si>
  <si>
    <t>КОМПЛЕКТ ВНУТР.КОРОБА INNOTECH ATIRA,ПОЛН.ВЫД,SILENT SYSTEM, H144,NL470,РЕЛИНГИ, АНТРАЦИТ</t>
  </si>
  <si>
    <t>ДОПОЛНИТЕЛЬНЫЙ ПРОДОЛЬНЫЙ РЕЛИНГ КОРОБА INNOTECH ATIRA, NL260, СЕРЫЙ, ЛЕВЫЙ</t>
  </si>
  <si>
    <t>ПРОДОЛЬНЫЙ РЕЛИНГ КОРОБА ВТОРОГО УРОВНЯ INNOTECH ATIRA, NL260, СЕРЫЙ, ПРАВЫЙ</t>
  </si>
  <si>
    <t>ПРОДОЛЬНЫЙ РЕЛИНГ КОРОБА ВТОРОГО УРОВНЯ INNOTECH ATIRA, NL300, СЕРЫЙ, ЛЕВЫЙ</t>
  </si>
  <si>
    <t>ПРОДОЛЬНЫЙ РЕЛИНГ КОРОБА ВТОРОГО УРОВНЯ INNOTECH ATIRA, NL300, СЕРЫЙ, ПРАВЫЙ</t>
  </si>
  <si>
    <t>КОМПЛЕКТ НАДСТАВОК НА БОКОВИНУ DESIGNSIDE INNOTECH ATIRA, H144, NL260, СТЕКЛО, СЕРЫЙ</t>
  </si>
  <si>
    <t>КОМПЛЕКТ НАДСТАВОК НА БОКОВИНУ DESIGNSIDE INNOTECH ATIRA, H144, NL300, СТЕКЛО, СЕРЫЙ</t>
  </si>
  <si>
    <t>КОМПЛЕКТ НАДСТАВОК НА БОКОВИНУ DESIGNSIDE INNOTECH ATIRA, H176, NL260, СТЕКЛО, СЕРЫЙ</t>
  </si>
  <si>
    <t>КОМПЛЕКТ НАДСТАВОК НА БОКОВИНУ DESIGNSIDE INNOTECH ATIRA, H176, NL300, СТЕКЛО, СЕРЫЙ</t>
  </si>
  <si>
    <t>КОМПЛЕКТ НАДСТАВОК НА БОКОВИНУ DESIGNSIDE INNOTECH ATIRA, H176, NL350, СТЕКЛО, СЕРЫЙ</t>
  </si>
  <si>
    <t>ПЕРЕДНЯЯ ПАНЕЛЬ ВНУТРЕННЕГО КОРОБА 100 INNOTECH ATIRA, H144,KB600,СЕРАЯ</t>
  </si>
  <si>
    <t>КОМПЛЕКТ ПРОДОЛЬНЫХ РЕЛИНГОВ ВНУТРЕННЕГО КОРОБА 100 INNOTECH ATIRA, NL350, СЕРЫЙ</t>
  </si>
  <si>
    <t>КОМПЛЕКТ НАДСТАВОК НА БОК. ВНУТР. КОРОБА TOPSIDE INNOTECH ATIRA, H144, NL350, СТАЛЬ, СЕРЫЙ</t>
  </si>
  <si>
    <t>КОМПЛЕКТ НАДСТАВОК НА БОК. ВНУТР. КОРОБА TOPSIDE INNOTECH ATIRA, H144, NL420, СТАЛЬ, СЕРЫЙ</t>
  </si>
  <si>
    <t>КОМПЛЕКТ НАДСТАВОК НА БОК. ВНУТР. КОРОБА TOPSIDE INNOTECH ATIRA, H144, NL520, СТАЛЬ, СЕРЫЙ</t>
  </si>
  <si>
    <t>ПЕРЕДНЯЯ ПАНЕЛЬ ВНУТРЕННЕГО ЯЩИКА 200 ДЛЯ INNOTECH ATIRA, H70, KB300, СТЕКЛО, МАТОВОЕ</t>
  </si>
  <si>
    <t>ПЕРЕДНЯЯ ПАНЕЛЬ ВНУТРЕННЕГО ЯЩИКА 200 ДЛЯ INNOTECH ATIRA, H70, KB400, СТЕКЛО, МАТОВОЕ</t>
  </si>
  <si>
    <t>ПЕРЕДНЯЯ ПАНЕЛЬ ВНУТРЕННЕГО ЯЩИКА 200 ДЛЯ INNOTECH ATIRA, H70, KB450, СТЕКЛО, МАТОВОЕ</t>
  </si>
  <si>
    <t>ПЕРЕДНЯЯ ПАНЕЛЬ ВНУТРЕННЕГО ЯЩИКА 200 ДЛЯ INNOTECH ATIRA, H70, KB500, СТЕКЛО, МАТОВОЕ</t>
  </si>
  <si>
    <t>ПЕРЕДНЯЯ ПАНЕЛЬ ВНУТРЕННЕГО ЯЩИКА 200 ДЛЯ INNOTECH ATIRA, H70, KB800, СТЕКЛО, МАТОВОЕ</t>
  </si>
  <si>
    <t>ПЕРЕДНЯЯ ПАНЕЛЬ ВНУТРЕННЕГО ЯЩИКА 200 ДЛЯ INNOTECH ATIRA, H70, KB900, СТЕКЛО, МАТОВОЕ</t>
  </si>
  <si>
    <t>ПЕРЕДНЯЯ ПАНЕЛЬ ВНУТРЕННЕГО ЯЩИКА 200 ДЛЯ INNOTECH ATIRA, H70, KB1200, СТЕКЛО, МАТОВОЕ</t>
  </si>
  <si>
    <t>ПЕРЕДНЯЯ ПАНЕЛЬ ВНУТРЕННЕГО КОРОБА 200 ДЛЯ INNOTECH ATIRA, H144, KB300, СТЕКЛО МАТОВОЕ</t>
  </si>
  <si>
    <t>ПЕРЕДНЯЯ ПАНЕЛЬ ВНУТРЕННЕГО КОРОБА 200 ДЛЯ INNOTECH ATIRA, H144, KB400, СТЕКЛО МАТОВОЕ</t>
  </si>
  <si>
    <t>ПЕРЕДНЯЯ ПАНЕЛЬ ВНУТРЕННЕГО КОРОБА 200 ДЛЯ INNOTECH ATIRA, H144, KB450, СТЕКЛО МАТОВОЕ</t>
  </si>
  <si>
    <t>ПЕРЕДНЯЯ ПАНЕЛЬ ВНУТРЕННЕГО КОРОБА 200 ДЛЯ INNOTECH ATIRA, H144, KB500, СТЕКЛО МАТОВОЕ</t>
  </si>
  <si>
    <t>ПЕРЕДНЯЯ ПАНЕЛЬ ВНУТРЕННЕГО КОРОБА 200 ДЛЯ INNOTECH ATIRA, H144, KB800, СТЕКЛО МАТОВОЕ</t>
  </si>
  <si>
    <t>ПЕРЕДНЯЯ ПАНЕЛЬ ВНУТРЕННЕГО КОРОБА 200 ДЛЯ INNOTECH ATIRA, H144, KB900, СТЕКЛО МАТОВОЕ</t>
  </si>
  <si>
    <t>ПЕРЕДНЯЯ ПАНЕЛЬ ВНУТРЕННЕГО КОРОБА 200 ДЛЯ INNOTECH ATIRA, H144, KB1200, СТЕКЛО МАТОВОЕ</t>
  </si>
  <si>
    <t>ЗАДНЯЯ СТЕНКА ЯЩИКА INNOTECH ATIRA, H70, KB1200, СТАЛЬ, БЕЛАЯ</t>
  </si>
  <si>
    <t>ЗАДНЯЯ СТЕНКА КОРОБА INNOTECH ATIRA, H144, KB1200, СТАЛЬ, БЕЛАЯ</t>
  </si>
  <si>
    <t>ПРОДОЛЬНЫЙ РЕЛИНГ КОРОБА ВТОРОГО УРОВНЯ INNOTECH ATIRA, NL260, БЕЛЫЙ, ЛЕВЫЙ</t>
  </si>
  <si>
    <t>ПРОДОЛЬНЫЙ РЕЛИНГ КОРОБА ВТОРОГО УРОВНЯ INNOTECH ATIRA, NL260, БЕЛЫЙ, ПРАВЫЙ</t>
  </si>
  <si>
    <t>ПРОДОЛЬНЫЙ РЕЛИНГ КОРОБА ВТОРОГО УРОВНЯ INNOTECH ATIRA, NL300, БЕЛЫЙ, ЛЕВЫЙ</t>
  </si>
  <si>
    <t>ПРОДОЛЬНЫЙ РЕЛИНГ КОРОБА ВТОРОГО УРОВНЯ INNOTECH ATIRA, NL300, БЕЛЫЙ, ПРАВЫЙ</t>
  </si>
  <si>
    <t>КОМПЛЕКТ НАДСТАВОК НА БОКОВИНУ DESIGNSIDE INNOTECH ATIRA, H144, NL260, СТЕКЛО, БЕЛЫЙ</t>
  </si>
  <si>
    <t>КОМПЛЕКТ НАДСТАВОК НА БОКОВИНУ DESIGNSIDE INNOTECH ATIRA, H144, NL300, СТЕКЛО, БЕЛЫЙ</t>
  </si>
  <si>
    <t>КОМПЛЕКТ НАДСТАВОК НА БОКОВИНУ DESIGNSIDE INNOTECH ATIRA, H144, NL350, СТЕКЛО, БЕЛЫЙ</t>
  </si>
  <si>
    <t>КОМПЛЕКТ НАДСТАВОК НА БОКОВИНУ DESIGNSIDE INNOTECH ATIRA, H176, NL260, СТЕКЛО, БЕЛЫЙ</t>
  </si>
  <si>
    <t>КОМПЛЕКТ НАДСТАВОК НА БОКОВИНУ DESIGNSIDE INNOTECH ATIRA, H176, NL300, СТЕКЛО, БЕЛЫЙ</t>
  </si>
  <si>
    <t>КОМПЛЕКТ НАДСТАВОК НА БОКОВИНУ DESIGNSIDE INNOTECH ATIRA, H176, NL350, СТЕКЛО, БЕЛЫЙ</t>
  </si>
  <si>
    <t>ПЕРЕДНЯЯ ПАНЕЛЬ ВНУТРЕННЕГО КОРОБА 100 INNOTECH ATIRA, H144,KB600,БЕЛАЯ</t>
  </si>
  <si>
    <t>КОМПЛЕКТ ПРОДОЛЬНЫХ РЕЛИНГОВ ВНУТРЕННЕГО КОРОБА 100 INNOTECH ATIRA, NL350, БЕЛЫЙ</t>
  </si>
  <si>
    <t>КОМПЛЕКТ НАДСТАВОК НА БОК. ВНУТР. КОРОБА TOPSIDE INNOTECH ATIRA, H144, NL350, СТАЛЬ, БЕЛЫЙ</t>
  </si>
  <si>
    <t>КОМПЛЕКТ НАДСТАВОК НА БОК. ВНУТР. КОРОБА TOPSIDE INNOTECH ATIRA, H144, NL420, СТАЛЬ, БЕЛЫЙ</t>
  </si>
  <si>
    <t>КОМПЛЕКТ НАДСТАВОК НА БОК. ВНУТР. КОРОБА TOPSIDE INNOTECH ATIRA, H144, NL520, СТАЛЬ, БЕЛЫЙ</t>
  </si>
  <si>
    <t>ЗАДНЯЯ СТЕНКА ЯЩИКА INNOTECH ATIRA, H54, KB600, СТАЛЬ, АНТРАЦИТ</t>
  </si>
  <si>
    <t>ЗАДНЯЯ СТЕНКА ЯЩИКА INNOTECH ATIRA, H70, KB1200, СТАЛЬ, АНТРАЦИТ</t>
  </si>
  <si>
    <t>ЗАДНЯЯ СТЕНКА КОРОБА INNOTECH ATIRA, H144, KB1200, СТАЛЬ, АНТРАЦИТ</t>
  </si>
  <si>
    <t>ПРОДОЛЬНЫЙ РЕЛИНГ КОРОБА ВТОРОГО УРОВНЯ INNOTECH ATIRA, NL260, АНТРАЦИТ, ЛЕВЫЙ</t>
  </si>
  <si>
    <t>ПРОДОЛЬНЫЙ РЕЛИНГ КОРОБА ВТОРОГО УРОВНЯ INNOTECH ATIRA, NL260, АНТРАЦИТ, ПРАВЫЙ</t>
  </si>
  <si>
    <t>ПРОДОЛЬНЫЙ РЕЛИНГ КОРОБА ВТОРОГО УРОВНЯ INNOTECH ATIRA, NL300, АНТРАЦИТ, ЛЕВЫЙ</t>
  </si>
  <si>
    <t>ПРОДОЛЬНЫЙ РЕЛИНГ КОРОБА ВТОРОГО УРОВНЯ INNOTECH ATIRA, NL300, АНТРАЦИТ, ПРАВЫЙ</t>
  </si>
  <si>
    <t>КОМПЛЕКТ НАДСТАВОК НА БОКОВИНУ DESIGNSIDE INNOTECH ATIRA, H144, NL260, СТЕКЛО, АНТРАЦИТ</t>
  </si>
  <si>
    <t>КОМПЛЕКТ НАДСТАВОК НА БОКОВИНУ DESIGNSIDE INNOTECH ATIRA, H144, NL300, СТЕКЛО, АНТРАЦИТ</t>
  </si>
  <si>
    <t>КОМПЛЕКТ НАДСТАВОК НА БОКОВИНУ DESIGNSIDE INNOTECH ATIRA, H144, NL350, СТЕКЛО, АНТРАЦИТ</t>
  </si>
  <si>
    <t>КОМПЛЕКТ НАДСТАВОК НА БОКОВИНУ DESIGNSIDE INNOTECH ATIRA, H176, NL260, СТЕКЛО, АНТРАЦИТ</t>
  </si>
  <si>
    <t>КОМПЛЕКТ НАДСТАВОК НА БОКОВИНУ DESIGNSIDE INNOTECH ATIRA, H176, NL300, СТЕКЛО, АНТРАЦИТ</t>
  </si>
  <si>
    <t>КОМПЛЕКТ НАДСТАВОК НА БОКОВИНУ DESIGNSIDE INNOTECH ATIRA, H176, NL350, СТЕКЛО, АНТРАЦИТ</t>
  </si>
  <si>
    <t>ПЕРЕДНЯЯ ПАНЕЛЬ ВНУТРЕННЕГО КОРОБА 100 INNOTECH ATIRA, H144,KB600,АНТРАЦИТ</t>
  </si>
  <si>
    <t>КОМПЛЕКТ ПРОДОЛЬНЫХ РЕЛИНГОВ ВНУТРЕННЕГО КОРОБА 100 INNOTECH ATIRA, NL350, АНТРАЦИТ</t>
  </si>
  <si>
    <t>КОМПЛЕКТ НАДСТАВОК НА БОК. ВНУТР. КОРОБА TOPSIDE INNOTECH ATIRA, H144, NL350, СТАЛЬ, АНТРАЦИТ</t>
  </si>
  <si>
    <t>КОМПЛЕКТ НАДСТАВОК НА БОК. ВНУТР. КОРОБА TOPSIDE INNOTECH ATIRA, H144, NL420, СТАЛЬ, АНТРАЦИТ</t>
  </si>
  <si>
    <t>КОМПЛЕКТ НАДСТАВОК НА БОК. ВНУТР. КОРОБА TOPSIDE INNOTECH ATIRA, H144, NL520, СТАЛЬ, АНТРАЦИТ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</si>
  <si>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</si>
  <si>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</si>
  <si>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КОМПЛЕКТ СОЕДИНИТЕЛЕЙ DESIGNSIDE ДЛЯ ТОНКОЙ ПЕРЕДНЕЙ ПАНЕЛИ ЯЩИКА INNOTECH ATIRA</t>
  </si>
  <si>
    <t>СТАБИЛИЗАТОР ПЕРЕДНЕЙ ПАНЕЛИ INNOTECH ATIRA</t>
  </si>
  <si>
    <t>ДИЗАЙН-ПРОФИЛЬ INNOTECH ATIRA, NL620,ПОД ХРОМ</t>
  </si>
  <si>
    <t>ДИЗАЙН-ПРОФИЛЬ INNOTECH ATIRA, NL620,ПОД АЛЮМИНИЙ</t>
  </si>
  <si>
    <t>ДИЗАЙН-ПРОФИЛЬ INNOTECH ATIRA, NL620,ПОД НЕРЖАВЕЮЩУЮ СТАЛЬ</t>
  </si>
  <si>
    <t>ДИЗАЙН-ПРОФИЛЬ INNOTECH ATIRA, NL620,ПОД ДУБ</t>
  </si>
  <si>
    <t>ДИЗАЙН-ПРОФИЛЬ INNOTECH ATIRA, NL620,ПОД ОРЕХ</t>
  </si>
  <si>
    <t>ДЕРЖАТЕЛЬ ДЛЯ РУЛОНОВ ORGATRAY 240 ДЛЯ INNOTECH ATIRA, NL470, ДУБ</t>
  </si>
  <si>
    <t>ДЕРЖАТЕЛЬ КОНТЕЙНЕРОВ СПЕЦИЙ ORGATRAY 240 ДЛЯ INNOTECH ATIRA, NL470, ДУБ</t>
  </si>
  <si>
    <t>ДЕРЖАТЕЛЬ НОЖЕЙ ORGATRAY 240 ДЛЯ INNOTECH ATIRA, NL470, ДУБ</t>
  </si>
  <si>
    <t>ПОПЕРЕЧНЫЙ РЕЛИНГ ORGASTORE 410 ДЛЯ INNOTECH ATIRA, KB300, СЕРЫЙ</t>
  </si>
  <si>
    <t>ПОПЕРЕЧНЫЙ РЕЛИНГ ORGASTORE 410 ДЛЯ INNOTECH ATIRA, KB1000, СЕРЫЙ</t>
  </si>
  <si>
    <t>ПОПЕРЕЧНЫЙ РЕЛИНГ ORGASTORE 410 ДЛЯ INNOTECH ATIRA, KB1200, СЕРЫЙ</t>
  </si>
  <si>
    <t>ДОПОЛНИТЕЛЬНАЯ ВСТАВКА ORGAFLAG ДЛЯ INNOTECH ATIRA, NL470, СЕРАЯ/АНТРАЦИТ</t>
  </si>
  <si>
    <t>ВНУТРЕННЯЯ ОРГАНИЗАЦИЯ ORGASTORE 820 ДЛЯ INNOTECH ATIRA, KB1000, СЕРАЯ</t>
  </si>
  <si>
    <t>ВНУТРЕННЯЯ ОРГАНИЗАЦИЯ ORGASTORE 820 ДЛЯ INNOTECH ATIRA, KB1200, СЕРАЯ</t>
  </si>
  <si>
    <t>СТЫКОВОЧНЫЙ ПРОФИЛЬ INNOTECH ДЛЯ ORGATRAY, NL520, ПОД ХРОМ</t>
  </si>
  <si>
    <t>ВНУТРЕННЯЯ ОРГАНИЗАЦИЯ ORGATRAY 590 ДЛЯ INNOTECH ATIRA, NL470, KB1000, БЕЛАЯ</t>
  </si>
  <si>
    <t>ПОПЕРЕЧНЫЙ РЕЛИНГ ORGASTORE 410 ДЛЯ INNOTECH ATIRA, KB300, БЕЛЫЙ</t>
  </si>
  <si>
    <t>ПОПЕРЕЧНЫЙ РЕЛИНГ ORGASTORE 410 ДЛЯ INNOTECH ATIRA, KB1000, БЕЛЫЙ</t>
  </si>
  <si>
    <t>ПОПЕРЕЧНЫЙ РЕЛИНГ ORGASTORE 410 ДЛЯ INNOTECH ATIRA, KB1200, БЕЛЫЙ</t>
  </si>
  <si>
    <t>ДОПОЛНИТЕЛЬНАЯ ВСТАВКА ORGAFLAG ДЛЯ INNOTECH ATIRA, NL470, БЕЛАЯ</t>
  </si>
  <si>
    <t>ВНУТРЕННЯЯ ОРГАНИЗАЦИЯ ORGASTORE 820 ДЛЯ INNOTECH ATIRA, KB1000, БЕЛАЯ</t>
  </si>
  <si>
    <t>ВНУТРЕННЯЯ ОРГАНИЗАЦИЯ ORGASTORE 820 ДЛЯ INNOTECH ATIRA, KB1200, БЕЛАЯ</t>
  </si>
  <si>
    <t>ВНУТРЕННЯЯ ОРГАНИЗАЦИЯ ORGATRAY 590 ДЛЯ INNOTECH ATIRA, NL470, KB1000, АНТРАЦИТ</t>
  </si>
  <si>
    <t>ПОПЕРЕЧНЫЙ РЕЛИНГ ORGASTORE 410 ДЛЯ INNOTECH ATIRA, KB300, АНТРАЦИТ</t>
  </si>
  <si>
    <t>ПОПЕРЕЧНЫЙ РЕЛИНГ ORGASTORE 410 ДЛЯ INNOTECH ATIRA, KB1000, АНТРАЦИТ</t>
  </si>
  <si>
    <t>ПОПЕРЕЧНЫЙ РЕЛИНГ ORGASTORE 410 ДЛЯ INNOTECH ATIRA, KB1200, АНТРАЦИТ</t>
  </si>
  <si>
    <t>ВНУТРЕННЯЯ ОРГАНИЗАЦИЯ ORGASTORE 820 ДЛЯ INNOTECH ATIRA, KB1000, АНТРАЦИТ</t>
  </si>
  <si>
    <t>ВНУТРЕННЯЯ ОРГАНИЗАЦИЯ ORGASTORE 820 ДЛЯ INNOTECH ATIRA, KB1200, АНТРАЦИТ</t>
  </si>
  <si>
    <t>НАПРАВЛЯЮЩАЯ QUADRO 25 SFD ДЛЯ INNOTECH ATIRA, 25 КГ, NL520, EB10.5, ЛЕВАЯ</t>
  </si>
  <si>
    <t>НАПРАВЛЯЮЩАЯ QUADRO 25 SFD ДЛЯ INNOTECH ATIRA, 25 КГ, NL520, EB10.5, ПРАВАЯ</t>
  </si>
  <si>
    <t>НАПРАВЛЯЮЩАЯ QUADRO V6 22 SFP ДЛЯ INNOTECH ATIRA, 22 КГ, NL260, EB10.5, ЛЕВАЯ</t>
  </si>
  <si>
    <t>НАПРАВЛЯЮЩАЯ QUADRO V6 22 SFP ДЛЯ INNOTECH ATIRA, 22 КГ, NL260, EB10.5, ПРАВАЯ</t>
  </si>
  <si>
    <t>НАПРАВЛЯЮЩАЯ QUADRO V6 25 SFP ДЛЯ INNOTECH ATIRA, 25 КГ, NL300, EB10.5, ЛЕВАЯ</t>
  </si>
  <si>
    <t>НАПРАВЛЯЮЩАЯ QUADRO V6 25 SFP ДЛЯ INNOTECH ATIRA, 25 КГ, NL300, EB10.5, ПРАВАЯ</t>
  </si>
  <si>
    <t>НАПРАВЛЯЮЩАЯ QUADRO V6 25 SFP ДЛЯ INNOTECH ATIRA, 30 КГ, NL350, EB10.5, ЛЕВАЯ</t>
  </si>
  <si>
    <t>НАПРАВЛЯЮЩАЯ QUADRO V6 25 SFP ДЛЯ INNOTECH ATIRA, 30 КГ, NL350, EB10.5, ПРАВАЯ</t>
  </si>
  <si>
    <t>НАПРАВЛЯЮЩАЯ QUADRO V6 30 SFP ДЛЯ INNOTECH ATIRA, 30 КГ, NL420, EB10.5, ЛЕВАЯ</t>
  </si>
  <si>
    <t>НАПРАВЛЯЮЩАЯ QUADRO V6 30 SFP ДЛЯ INNOTECH ATIRA, 30 КГ, NL420, EB10.5, ПРАВАЯ</t>
  </si>
  <si>
    <t>НАПРАВЛЯЮЩАЯ QUADRO V6 30 SFP ДЛЯ INNOTECH ATIRA, 30 КГ, NL520, EB10.5, ЛЕВАЯ</t>
  </si>
  <si>
    <t>НАПРАВЛЯЮЩАЯ QUADRO V6 30 SFP ДЛЯ INNOTECH ATIRA, 30 КГ, NL520, EB10.5, ПРАВАЯ</t>
  </si>
  <si>
    <t>КОМПЛЕКТ НАПРАВЛЯЮЩИХ QUADRO V6 50 SFDP ДЛЯ INNOTECH ATIRA, 50 КГ,NL420,EB12,5</t>
  </si>
  <si>
    <t>КОМПЛЕКТ НАПРАВЛЯЮЩИХ QUADRO V6 50 SFDP ДЛЯ INNOTECH ATIRA, 50 КГ,NL520,EB12,5</t>
  </si>
  <si>
    <t>КОМПЛЕКТ НАПРАВЛЯЮЩИХ QUADRO V6 50 SFDP ДЛЯ INNOTECH ATIRA, 50 КГ,NL420,EB10,5</t>
  </si>
  <si>
    <t>КОМПЛЕКТ НАПРАВЛЯЮЩИХ QUADRO V6 50 SFDP ДЛЯ INNOTECH ATIRA, 50 КГ,NL470,EB10,5</t>
  </si>
  <si>
    <t>КОМПЛЕКТ НАПРАВЛЯЮЩИХ QUADRO V6 50 SFDP ДЛЯ INNOTECH ATIRA, 50 КГ,NL520,EB10,5</t>
  </si>
  <si>
    <t>КОМПЛЕКТ НАПРАВЛЯЮЩИХ QUADRO V6+ 50 SFD ДЛЯ INNOTECH ATIRA, NL420, EB12.5</t>
  </si>
  <si>
    <t>КОМПЛЕКТ НАПРАВЛЯЮЩИХ QUADRO V6+ 50 SFD ДЛЯ INNOTECH ATIRA, NL520, EB12.5</t>
  </si>
  <si>
    <t>КОМПЛЕКТ НАПРАВЛЯЮЩИХ QUADRO V6+ 50 SFD ДЛЯ INNOTECH ATIRA, NL420, EB10.5</t>
  </si>
  <si>
    <t>КОМПЛЕКТ НАПРАВЛЯЮЩИХ QUADRO V6+ 50 SFD ДЛЯ INNOTECH ATIRA, NL470, EB10.5</t>
  </si>
  <si>
    <t>КОМПЛЕКТ НАПРАВЛЯЮЩИХ QUADRO V6+ 50 SFD ДЛЯ INNOTECH ATIRA, NL520, EB10.5</t>
  </si>
  <si>
    <t>КОМПЛЕКТ НАПРАВЛЯЮЩИХ QUADRO V6+ 50 SFP ДЛЯ INNOTECH ATIRA, 50 КГ, NL420, EB12.5</t>
  </si>
  <si>
    <t>КОМПЛЕКТ НАПРАВЛЯЮЩИХ QUADRO V6+ 50 SFP ДЛЯ INNOTECH ATIRA, 50 КГ, NL470, EB12.5</t>
  </si>
  <si>
    <t>КОМПЛЕКТ НАПРАВЛЯЮЩИХ QUADRO V6+ 50 SFP ДЛЯ INNOTECH ATIRA, 50 КГ, NL520, EB12.5</t>
  </si>
  <si>
    <t>КОМПЛЕКТ НАПРАВЛЯЮЩИХ QUADRO V6+ 50 SFP ДЛЯ INNOTECH ATIRA, 50 КГ, NL420, EB10.5</t>
  </si>
  <si>
    <t>КОМПЛЕКТ НАПРАВЛЯЮЩИХ QUADRO V6+ 50 SFP ДЛЯ INNOTECH ATIRA, 50 КГ, NL470, EB10.5</t>
  </si>
  <si>
    <t>КОМПЛЕКТ НАПРАВЛЯЮЩИХ QUADRO V6+ 50 SFP ДЛЯ INNOTECH ATIRA, 50 КГ, NL520, EB10.5</t>
  </si>
  <si>
    <t>БОКОВОЙ СТАБИЛИЗАТОР INNOTECH</t>
  </si>
  <si>
    <t>КОНТЕЙНЕР ARCITECH/INNOTECH PULL, 7 ЛИТРОВ, ПЛАСТИК, СЕРЫЙ</t>
  </si>
  <si>
    <t>КОНТЕЙНЕР ARCITECH/INNOTECH PULL, 15 ЛИТРОВ, ПЛАСТИК, СЕРЫЙ</t>
  </si>
  <si>
    <t>КРЫШКА КОНТЕЙНЕРА ARCITECH/INNOTECH PULL, 7/8 ЛИТРОВ, ПЛАСТИК, СЕРАЯ</t>
  </si>
  <si>
    <t>УДЛИНИТЕЛЬ ДЛЯ EASYS, ДЛИНА 2000 ММ</t>
  </si>
  <si>
    <t>МОНТАЖНЫЙ КРОНШТЕЙН ДЛЯ EASYS</t>
  </si>
  <si>
    <t>ДЕРЖАТЕЛЬ РАСПРЕДЕЛИТЕЛЬНОГО БЛОКА EASYS</t>
  </si>
  <si>
    <t>УДЛИНИТЕЛЬ РАСПРЕДЕЛИТЕЛЬНОГО БЛОКА EASYS, ДЛИНА 1500 ММ</t>
  </si>
  <si>
    <t>УДЛИНИТЕЛЬ РАСПРЕДЕЛИТЕЛЬНОГО БЛОКА EASYS, ДЛИНА 2500 ММ</t>
  </si>
  <si>
    <t>УГОЛ ДЛЯ ЗАДНЕЙ СТЕНКИ ARCITECH ДЛЯ СИСТЕМЫ EASYS, 20 ММ</t>
  </si>
  <si>
    <t>УГОЛ ДЛЯ ЗАДНЕЙ СТЕНКИ ARCITECH ДЛЯ СИСТЕМЫ EASYS, 14,5 ММ</t>
  </si>
  <si>
    <t>УГОЛ ДЛЯ ЗАДНЕЙ СТЕНКИ INNOTECH ДЛЯ СИСТЕМЫ EASYS, 16 ММ</t>
  </si>
  <si>
    <t>КОМПЛЕКТ ДЕМПФЕРОВ ПЕРЕДНЕЙ ПАНЕЛИ НА БОКОВИНУ КОРПУСА</t>
  </si>
  <si>
    <t>СЕНСОР ДЛЯ ОТКРЫВАНИЯ ВЫСОКИХ ПЕРЕДНИХ ПАНЕЛЕЙ ДЛЯ EASYS</t>
  </si>
  <si>
    <t>КАБЕЛЬ ДЛЯ УГЛОВЫХ РЕШЕНИЙ EASYS, ДЛИНА 1500 ММ</t>
  </si>
  <si>
    <t>У-ОБРАЗНЫЙ РАСПРЕДЕЛИТЕЛЬ ДЛЯ СЕНСОРА EASYS</t>
  </si>
  <si>
    <t>УГЛОВОЙ СЕНСОР EASYS</t>
  </si>
  <si>
    <t>НАБОР КРЕПЕЖА ДЛЯ КАБЕЛЕЙ EASYS</t>
  </si>
  <si>
    <t>КОМПЛЕКТ НАПРАВЛЯЮЩИХ QUADRO 12 ДЛЯ ЛОТКА SMARTTRAY, 6КГ, МОНТАЖ ПОД ПАНЕЛЬ</t>
  </si>
  <si>
    <t>НАПРАВЛЯЮЩАЯ QUADRO 20 HP, 20 КГ, NL250, ЧАСТИЧНОГО ВЫДВИЖЕНИЯ, EB20, ЛЕВАЯ</t>
  </si>
  <si>
    <t>НАПРАВЛЯЮЩАЯ QUADRO 20 HP, 20 КГ, NL250, ЧАСТИЧНОГО ВЫДВИЖЕНИЯ, EB20, ПРАВАЯ</t>
  </si>
  <si>
    <t>НАПРАВЛЯЮЩАЯ QUADRO 25 HP, 25 КГ, NL550, ЧАСТИЧНОГО ВЫДВИЖЕНИЯ, EB20, ЛЕВАЯ</t>
  </si>
  <si>
    <t>НАПРАВЛЯЮЩАЯ QUADRO 25 HP, 25 КГ, NL550, ЧАСТИЧНОГО ВЫДВИЖЕНИЯ, EB20, ПРАВАЯ</t>
  </si>
  <si>
    <t>НАПРАВЛЯЮЩАЯ QUADRO 25 SFP, 25 КГ, NL550, ЧАСТИЧНОГО ВЫДВИЖЕНИЯ, EB20, ЛЕВАЯ</t>
  </si>
  <si>
    <t>НАПРАВЛЯЮЩАЯ QUADRO 25 SFP, 25 КГ, NL550, ЧАСТИЧНОГО ВЫДВИЖЕНИЯ, EB20, ПРАВАЯ</t>
  </si>
  <si>
    <t>КОМПЛЕКТ НАПРАВЛЯЮЩИХ QUADRO V6 30 SFD, 30 КГ, NL600, ПОЛНОГО ВЫДВИЖЕНИЯ, EB20</t>
  </si>
  <si>
    <t>КОМПЛЕКТ НАПРАВЛЯЮЩИХ QUADRO 4D V6 30 SFDP, 30 КГ, NL600, ПОЛНОГО ВЫДВИЖЕНИЯ, EB20</t>
  </si>
  <si>
    <t>КОМПЛЕКТ НАПРАВЛЯЮЩИХ QUADRO 4D V6 30 SFP, 30 КГ, NL600, ПОЛНОГО ВЫДВИЖЕНИЯ, EB20</t>
  </si>
  <si>
    <t>КОМПЛЕКТ НАПРАВЛЯЮЩИХ QUADRO V6+ 40 SFD, 40 КГ, NL350, ПОЛНОГО ВЫДВИЖЕНИЯ, EB20</t>
  </si>
  <si>
    <t>КОМПЛЕКТ НАПРАВЛЯЮЩИХ QUADRO V6+ 40 SFD, 45 КГ, NL400, ПОЛНОГО ВЫДВИЖЕНИЯ, EB20</t>
  </si>
  <si>
    <t>КОМПЛЕКТ НАПРАВЛЯЮЩИХ QUADRO V6+ 50 SFD, 50 КГ, NL450, ПОЛНОГО ВЫДВИЖЕНИЯ, EB20</t>
  </si>
  <si>
    <t>КОМПЛЕКТ НАПРАВЛЯЮЩИХ QUADRO V6+ 50 SFD, 50 КГ, NL500, ПОЛНОГО ВЫДВИЖЕНИЯ, EB20</t>
  </si>
  <si>
    <t>КОМПЛЕКТ НАПРАВЛЯЮЩИХ QUADRO V6+ 50 SFD, 50 КГ, NL550, ПОЛНОГО ВЫДВИЖЕНИЯ, EB20</t>
  </si>
  <si>
    <t>КОМПЛЕКТ НАПРАВЛЯЮЩИХ QUADRO V6+ 50 SFD, 50 КГ, NL600, ПОЛНОГО ВЫДВИЖЕНИЯ, EB20</t>
  </si>
  <si>
    <t>КОМПЛЕКТ НАПРАВЛЯЮЩИХ QUADRO V6+ 40 SFP, 40 КГ, NL350, ПОЛНОГО ВЫДВИЖЕНИЯ, EB20</t>
  </si>
  <si>
    <t>КОМПЛЕКТ НАПРАВЛЯЮЩИХ QUADRO V6+ 45 SFP, 45 КГ, NL400, ПОЛНОГО ВЫДВИЖЕНИЯ, EB20</t>
  </si>
  <si>
    <t>КОМПЛЕКТ НАПРАВЛЯЮЩИХ QUADRO V6+ 50 SFP, 50 КГ, NL450, ПОЛНОГО ВЫДВИЖЕНИЯ, EB20</t>
  </si>
  <si>
    <t>КОМПЛЕКТ НАПРАВЛЯЮЩИХ QUADRO V6+ 50 SFP, 50 КГ, NL500, ПОЛНОГО ВЫДВИЖЕНИЯ, EB20</t>
  </si>
  <si>
    <t>КОМПЛЕКТ НАПРАВЛЯЮЩИХ QUADRO V6+ 50 SFP, 50 КГ, NL550, ПОЛНОГО ВЫДВИЖЕНИЯ, EB20</t>
  </si>
  <si>
    <t>КОМПЛЕКТ НАПРАВЛЯЮЩИХ QUADRO V6+ 50 SFP, 50 КГ, NL600, ПОЛНОГО ВЫДВИЖЕНИЯ, EB20</t>
  </si>
  <si>
    <t>КОМПЛЕКТ ФИКСАТОРОВ ДЛЯ QUADRO V6+ НАДВИЖНОГО МОНТАЖА ДЛЯ ДЕРЕВЯННЫХ ЯЩИКОВ</t>
  </si>
  <si>
    <t>СОЕДИНИТЕЛЬ ЗАДНЕЙ СТЕНКИ RV 3, ЦИНКОВОЕ ЛИТЬЕ, НИКЕЛИРОВАННЫЙ</t>
  </si>
  <si>
    <t>СОЕДИНИТЕЛЬ ЗАДНЕЙ СТЕНКИ RV8,ПЛАСТИК,БЕЛЫЙ</t>
  </si>
  <si>
    <t>ВИНТ М6Х25 ММ ДЛЯ ДЛЯ ШТАНГОДЕРЖАТЕЛЯ SL 786 DD</t>
  </si>
  <si>
    <t>СТАНОК BLUEMAX MINI ТИП 3,1,1KW/400V/50HZ/3 ФАЗЫ,ПНЕВМО ХОД,С НОЖНЫМ ВЫКЛЮЧАТЕЛЕМ</t>
  </si>
  <si>
    <t>СТАНОК ДЛЯ СВЕРЛЕНИЯ И ЗАПРЕССОВКИ BLUEMAX MINI ТИП 3,1, 1KW/230V/50HZ, ПНЕВМ.ХОД</t>
  </si>
  <si>
    <t>ПОВОРОТНАЯ СКОБА BLUEMAX MINI ТИП 3</t>
  </si>
  <si>
    <t>КОМПЛЕКТ НЕПОДВИЖНЫХ УПОРОВ BLUEMAX MINI</t>
  </si>
  <si>
    <t>СВЕРЛО ДЛЯ BLUEMAX, D40, ПРАВОЕ ВРАЩЕНИЕ</t>
  </si>
  <si>
    <t>СВЕРЛИЛЬНЫЙ КОНДУКТОР PRACTICA 250 ДЛЯ AVANTECH</t>
  </si>
  <si>
    <t>МОНТАЖНОЕ ПРИСПОСОБЛЕНИЯ ARCIFIT 300 ДЛЯ ARCITECH</t>
  </si>
  <si>
    <t>МОНТАЖНОЕ ПРИСПОСОБЛЕНИЯ ARCIFIT 200 ДЛЯ ARCITECH</t>
  </si>
  <si>
    <t>МОНТАЖНОЕ ПРИСПОСОБЛЕНИЯ ARCIFIT 100 ДЛЯ ARCITECH</t>
  </si>
  <si>
    <t>МОНТАЖНОЕ ПРИСПОСОБЛЕНИЯ INNOFIT N ДЛЯ INNOTECH/INNOTECH ATIRA</t>
  </si>
  <si>
    <t>ИНСТРУМЕНТ ДЛЯ ЗАПРЕССОВКИ ШТИФТОВ БОКОВИН ЯЩИКОВ</t>
  </si>
  <si>
    <t>СВЕРЛИЛЬНЫЙ КОНДУКТОР ДЛЯ УСТАНОВКИ ПРОФИЛЕЙ EASYS</t>
  </si>
  <si>
    <t>МОНТАЖНОЕ ПРИСПОСОБЛЕНИЯ ДЛЯ СОЕДЕНИТЕЛЯ ПЕРЕДНЕЙ ПАНЕЛИ ARCITECH, H94/126</t>
  </si>
  <si>
    <t>ИНСТРУМЕНТ ДЛЯ ЗАПРЕССОВКИ СОЕДЕНИТЕЛЯ ПЕРЕДНЕЙ ПАНЕЛИ ПРОДОЛЬНОГО РЕЛИНГА ARCITECH</t>
  </si>
  <si>
    <t>СМЕННОЕ ГИЛЬЗОВОЕ СВЕРЛО, D10</t>
  </si>
  <si>
    <t>Передняя дверь</t>
  </si>
  <si>
    <t>от 10 до 12</t>
  </si>
  <si>
    <t>Выбор ограничения хода:</t>
  </si>
  <si>
    <t>Выбор ограничения хода</t>
  </si>
  <si>
    <t>0 мм</t>
  </si>
  <si>
    <t>34 мм</t>
  </si>
  <si>
    <t>18-30</t>
  </si>
  <si>
    <t>22-30</t>
  </si>
  <si>
    <t>32-40</t>
  </si>
  <si>
    <t>40-50</t>
  </si>
  <si>
    <t>2-х дверный шкаф</t>
  </si>
  <si>
    <t>3-х дверный шкаф</t>
  </si>
  <si>
    <t>Нет дверей</t>
  </si>
  <si>
    <t>30-80 кг</t>
  </si>
  <si>
    <t>60-100 кг</t>
  </si>
  <si>
    <t>двери</t>
  </si>
  <si>
    <t>68 мм</t>
  </si>
  <si>
    <t>˂-- макс.100 кг</t>
  </si>
  <si>
    <t>Направляющий профиль:</t>
  </si>
  <si>
    <r>
      <t xml:space="preserve">Ходовой профиль (трек),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</si>
  <si>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Шкаф купе с системой TopLine XL 2019</t>
  </si>
  <si>
    <t>Шкаф купе с системой TopLine L 2020</t>
  </si>
  <si>
    <t>Actro YOU</t>
  </si>
  <si>
    <t>Quadro YOU</t>
  </si>
  <si>
    <t>Quadro 25</t>
  </si>
  <si>
    <t>Quadro V6/V6+</t>
  </si>
  <si>
    <t>Quadro 4D V6</t>
  </si>
  <si>
    <t>Укажите толщину корпуса:</t>
  </si>
  <si>
    <t>Укажите ширину корпуса:</t>
  </si>
  <si>
    <t>Quadro V6</t>
  </si>
  <si>
    <t>Quadro 4d</t>
  </si>
  <si>
    <t>Дно накладное. Положение отверстий по высоте</t>
  </si>
  <si>
    <t>Дно вкладное. Положение отверстий по высоте</t>
  </si>
  <si>
    <t>Дно вкладное</t>
  </si>
  <si>
    <t>Дно накладное</t>
  </si>
  <si>
    <t>Конфигуратор по продуктам Hettich</t>
  </si>
  <si>
    <t>от 263</t>
  </si>
  <si>
    <t>от 313</t>
  </si>
  <si>
    <t>от 363</t>
  </si>
  <si>
    <t>от 413</t>
  </si>
  <si>
    <t>от 463</t>
  </si>
  <si>
    <t>от 513</t>
  </si>
  <si>
    <t>от 563</t>
  </si>
  <si>
    <t>Передняя панель внутреннего ящика высота 100 мм</t>
  </si>
  <si>
    <t>Передняя панель внутреннего ящика высота 100 мм с релингом</t>
  </si>
  <si>
    <t>Шкаф с системой WingLine L</t>
  </si>
  <si>
    <t>Выберите материал</t>
  </si>
  <si>
    <t>Выбор системы</t>
  </si>
  <si>
    <t>Выбор дверей</t>
  </si>
  <si>
    <t>Выбор позиционирования дверей</t>
  </si>
  <si>
    <t>Выберите систему</t>
  </si>
  <si>
    <t>WingLine L</t>
  </si>
  <si>
    <t>WingLine L Push to Move</t>
  </si>
  <si>
    <t>WingLine L Pull to Move</t>
  </si>
  <si>
    <t>Одна дверь (две створки)</t>
  </si>
  <si>
    <t>Две двери (четыре створки)</t>
  </si>
  <si>
    <t>Выберите позиционирование дверей</t>
  </si>
  <si>
    <t>Дверь открывается в левую сторону</t>
  </si>
  <si>
    <t>Дверь открывается в правую сторону</t>
  </si>
  <si>
    <t>Двух дверный шкаф</t>
  </si>
  <si>
    <t>Выберите профиль</t>
  </si>
  <si>
    <t>Верхний+нижний профиль</t>
  </si>
  <si>
    <t>Верхний профиль</t>
  </si>
  <si>
    <t>˂-- макс.25 кг</t>
  </si>
  <si>
    <t>Глубина шкафа (общая с дверьми):</t>
  </si>
  <si>
    <t>Расчет зазора</t>
  </si>
  <si>
    <t>Выбор петель:</t>
  </si>
  <si>
    <t>Выберите петли</t>
  </si>
  <si>
    <t>Накладная 110 гр.</t>
  </si>
  <si>
    <t>Средняя 110 гр</t>
  </si>
  <si>
    <t>Накладная 95 гр</t>
  </si>
  <si>
    <t>Средняя 95 гр</t>
  </si>
  <si>
    <t>Накладная 85 гр</t>
  </si>
  <si>
    <t>Средняя 85 гр</t>
  </si>
  <si>
    <t>Вылет фасада по отношению к боковине</t>
  </si>
  <si>
    <t>Мертвая зона внутри шкафа</t>
  </si>
  <si>
    <t>От края фасада до пола</t>
  </si>
  <si>
    <t>Проем при открывании одной двери</t>
  </si>
  <si>
    <t>Проем при открывании двух дверей</t>
  </si>
  <si>
    <t>Профиль</t>
  </si>
  <si>
    <t>система</t>
  </si>
  <si>
    <t>нет дверей</t>
  </si>
  <si>
    <t>1 дверь</t>
  </si>
  <si>
    <t>2 двери</t>
  </si>
  <si>
    <t>лев</t>
  </si>
  <si>
    <t>прав</t>
  </si>
  <si>
    <t>Толкатель</t>
  </si>
  <si>
    <t>петли</t>
  </si>
  <si>
    <t>монтажка</t>
  </si>
  <si>
    <t>загл на чашку</t>
  </si>
  <si>
    <t>загл на консоль</t>
  </si>
  <si>
    <t>Направляшки правые</t>
  </si>
  <si>
    <t>опора</t>
  </si>
  <si>
    <t>до 700</t>
  </si>
  <si>
    <t>до 1500</t>
  </si>
  <si>
    <t>до 2000</t>
  </si>
  <si>
    <t>до 2400</t>
  </si>
  <si>
    <t>нет петли</t>
  </si>
  <si>
    <t>накладная 110</t>
  </si>
  <si>
    <t>накладная 95</t>
  </si>
  <si>
    <t>накладная 85</t>
  </si>
  <si>
    <t>средняя 110</t>
  </si>
  <si>
    <t>средняя 95</t>
  </si>
  <si>
    <t>средняя 85</t>
  </si>
  <si>
    <t>Размер А</t>
  </si>
  <si>
    <t>Размер F</t>
  </si>
  <si>
    <t>Пожалуйста</t>
  </si>
  <si>
    <t>min.45 mm</t>
  </si>
  <si>
    <t>min.65 mm</t>
  </si>
  <si>
    <t>min.40 mm</t>
  </si>
  <si>
    <t>Fix. 46mm</t>
  </si>
  <si>
    <t>Min.40 mm</t>
  </si>
  <si>
    <t>Min.240 mm</t>
  </si>
  <si>
    <t>Fix.40 mm</t>
  </si>
  <si>
    <t>МЕХАНИЗМ ФИКСАЦИИ ДВЕРИ ХОЛОДИЛЬНИКА, ПЛАСТИК, БЕЛЫЙ</t>
  </si>
  <si>
    <t>СПЕЦИАЛЬНАЯ ПЕТЛЯ ЕТ 582 ДЛЯ ФАСАДОВ ВСТРОЕННЫХ ХОЛОДИЛЬНИКОВ</t>
  </si>
  <si>
    <t>МЕХАНИЗМ ДЛЯ ПОДЪЕМНО-ЗАДВИЖНЫХ СТВОРОК LIFT UP, КОМПЛЕКТ ПРОФИЛЕЙ И КОМПЛЕКТ ФУРНИТУРЫ, ТОЛЩИНА СТВОРКИ 15-16 ММ, ПЛАСТМАССА, СЕРЫЙ</t>
  </si>
  <si>
    <t>МЕХАНИЗМ ДЛЯ ПОДЪЕМНО-ЗАДВИЖНЫХ СТВОРОК LIFT UP, КОМПЛЕКТ ПРОФИЛЕЙ И КОМПЛЕКТ ФУРНИТУРЫ, ТОЛЩИНА СТВОРКИ 18-19 ММ, ПЛАСТМАССА, СЕРЫЙ</t>
  </si>
  <si>
    <t>КОМПЛЕКТ ФУРНИТУРЫ SLIDELINE M БЕЗ ДЕМПФИРОВАНИЯ</t>
  </si>
  <si>
    <t>ЩЕТОЧНОЕ УПЛОТНЕНИЕ, 6, 9/8 ММ, L2500, ЦВЕТ СЕРЫЙ</t>
  </si>
  <si>
    <t>КОМПЛЕКТ СТЯЖЕК-ВЫПРЯМИТЕЛЕЙ ТИП 1, АЛЮМИНИЙ</t>
  </si>
  <si>
    <t>КОМПЛЕКТ СТЯЖЕК-ВЫПРЯМИТЕЛЕЙ ТИП 2, АЛЮМИНИЙ</t>
  </si>
  <si>
    <t>СТЯЖКА-ВЫПРЯМИТЕЛЬ, ПЛАСТИК</t>
  </si>
  <si>
    <t>ДИСТАНЦИОННЫЙ РОЛИК ДЛЯ РАЗДВИЖНЫХ ДВЕРЕЙ</t>
  </si>
  <si>
    <t>ЗАДНЯЯ СТЕНКА КОРОБА AVANTECH YOU,H187,KD16,KB550,СТАЛЬ, СЕРЕБРИСТАЯ</t>
  </si>
  <si>
    <t>ЗАДНЯЯ СТЕНКА КОРОБА AVANTECH YOU,H251,KD16,KB550,СТАЛЬ, СЕРЕБРИСТАЯ</t>
  </si>
  <si>
    <t>ЗАДНЯЯ СТЕНКА КОРОБА AVANTECH YOU,H187,KD16,KB550,СТАЛЬ, БЕЛАЯ</t>
  </si>
  <si>
    <t>ЗАДНЯЯ СТЕНКА КОРОБА AVANTECH YOU,H251,KD16,KB550,СТАЛЬ, БЕЛАЯ</t>
  </si>
  <si>
    <t>ЗАДНЯЯ СТЕНКА КОРОБА AVANTECH YOU,H187,KD16,KB550,СТАЛЬ, АНТРАЦИТ</t>
  </si>
  <si>
    <t>ЗАДНЯЯ СТЕНКА КОРОБА AVANTECH YOU,H251,KD16,KB550,СТАЛЬ, АНТРАЦИТ</t>
  </si>
  <si>
    <t>НАКЛАДКА DESIGNCAPE ДЛЯ AVANTECH YOU, H101, L1970, ПОД ДУБ</t>
  </si>
  <si>
    <t>НАКЛАДКА DESIGNCAPE ДЛЯ AVANTECH YOU, H187, L1970, ПОД ДУБ</t>
  </si>
  <si>
    <t>НАКЛАДКА DESIGNCAPE ДЛЯ AVANTECH YOU, H101, L1970, ПОД МЕДЬ</t>
  </si>
  <si>
    <t>НАКЛАДКА DESIGNCAPE ДЛЯ AVANTECH YOU, H101, L1970, ПОД БЕТОН</t>
  </si>
  <si>
    <t>НАКЛАДКА DESIGNCAPE ДЛЯ AVANTECH YOU, H187, L1970, ПОД МЕДЬ</t>
  </si>
  <si>
    <t>НАКЛАДКА DESIGNCAPE ДЛЯ AVANTECH YOU, H187, L1970, ПОД БЕТОН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</si>
  <si>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</si>
  <si>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</si>
  <si>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</si>
  <si>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</si>
  <si>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</si>
  <si>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</si>
  <si>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</si>
  <si>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СТЕКЛО ДЛЯ ПЕРЕДНЕЙ ПАНЕЛИ ВНУТРЕННЕГО ЯЩИКА H66, B450, KD16</t>
  </si>
  <si>
    <t>СТЕКЛО ДЛЯ ПЕРЕДНЕЙ ПАНЕЛИ ВНУТРЕННЕГО ЯЩИКА H66, B600, KD16</t>
  </si>
  <si>
    <t>СТЕКЛО ДЛЯ ПЕРЕДНЕЙ ПАНЕЛИ ВНУТРЕННЕГО ЯЩИКА H66, B900, KD16</t>
  </si>
  <si>
    <t>СТЕКЛО ДЛЯ ПЕРЕДНЕЙ ПАНЕЛИ ВНУТРЕННЕГО ЯЩИКА H66, B1200, KD16</t>
  </si>
  <si>
    <t>СТЕКЛО ДЛЯ ПЕРЕДНЕЙ ПАНЕЛИ ВНУТРЕННЕГО ЯЩИКА H130, B450, KD16</t>
  </si>
  <si>
    <t>СТЕКЛО ДЛЯ ПЕРЕДНЕЙ ПАНЕЛИ ВНУТРЕННЕГО ЯЩИКА H130, B600, KD16</t>
  </si>
  <si>
    <t>СТЕКЛО ДЛЯ ПЕРЕДНЕЙ ПАНЕЛИ ВНУТРЕННЕГО ЯЩИКА H130, B900, KD16</t>
  </si>
  <si>
    <t>СТЕКЛО ДЛЯ ПЕРЕДНЕЙ ПАНЕЛИ ВНУТРЕННЕГО ЯЩИКА H130, B1200, KD16</t>
  </si>
  <si>
    <t>СТЕКЛО ДЛЯ ПЕРЕДНЕЙ ПАНЕЛИ ВНУТРЕННЕГО ЯЩИКА H66, B450, KD18</t>
  </si>
  <si>
    <t>СТЕКЛО ДЛЯ ПЕРЕДНЕЙ ПАНЕЛИ ВНУТРЕННЕГО ЯЩИКА H66, B600, KD18</t>
  </si>
  <si>
    <t>СТЕКЛО ДЛЯ ПЕРЕДНЕЙ ПАНЕЛИ ВНУТРЕННЕГО ЯЩИКА H66, B900, KD18</t>
  </si>
  <si>
    <t>СТЕКЛО ДЛЯ ПЕРЕДНЕЙ ПАНЕЛИ ВНУТРЕННЕГО ЯЩИКА H66, B1200, KD18</t>
  </si>
  <si>
    <t>СТЕКЛО ДЛЯ ПЕРЕДНЕЙ ПАНЕЛИ ВНУТРЕННЕГО ЯЩИКА H130, B450, KD18</t>
  </si>
  <si>
    <t>СТЕКЛО ДЛЯ ПЕРЕДНЕЙ ПАНЕЛИ ВНУТРЕННЕГО ЯЩИКА H130, B600, KD18</t>
  </si>
  <si>
    <t>СТЕКЛО ДЛЯ ПЕРЕДНЕЙ ПАНЕЛИ ВНУТРЕННЕГО ЯЩИКА H130, B900, KD18</t>
  </si>
  <si>
    <t>СТЕКЛО ДЛЯ ПЕРЕДНЕЙ ПАНЕЛИ ВНУТРЕННЕГО ЯЩИКА H130, B1200, KD18</t>
  </si>
  <si>
    <t>ФИКСИРУЮЩАЯ ЛЕНТА ДЛЯ DESIGNCAPE ДЛЯ AVANTECH YOU</t>
  </si>
  <si>
    <t>ВИНТ ПРЯМОГО КРЕПЛЕНИЯ С ПОТАЙНОЙ ГОЛОВКОЙ,  D6Х14</t>
  </si>
  <si>
    <t>ВИНТ ПРЯМОГО КРЕПЛЕНИЯ С ПОТАЙНОЙ ГОЛОВКОЙ,  D6,3Х14</t>
  </si>
  <si>
    <t>ВИНТ ДЛЯ ДСП С ПЛОСКОЙ ГОЛОВКОЙ, D3,5Х6,5, ОЦИНКОВАННЫЙ</t>
  </si>
  <si>
    <t>ВИНТ ДЛЯ ДСП С ПЛОСКОЙ ГОЛОВКОЙ, D3,5Х12, ОЦИНКОВАННЫЙ</t>
  </si>
  <si>
    <t>ВИНТ ДЛЯ ДСП С ПЛОСКОЙ ГОЛОВКОЙ, D3,5Х20, ОЦИНКОВАННЫЙ</t>
  </si>
  <si>
    <t>ВИНТ ДЛЯ ДСП С ПЛОСКОЙ ГОЛОВКОЙ, D3,5Х30, ОЦИНКОВАННЫЙ</t>
  </si>
  <si>
    <t>ВИНТ С ПЛОСКОЙ ГОЛОВКОЙ, D3,5Х12, ОЦИНКОВАННЫЙ</t>
  </si>
  <si>
    <t>КОМПЛЕКТ ФИКСАТОРОВ ACTRO YOU ДЛЯ ДЕРЕВЯННЫХ ЯЩИКОВ</t>
  </si>
  <si>
    <t>КОМПЛЕКТ ФИКСАТОРОВ QUADRO YOU ДЛЯ ДЕРЕВЯННЫХ ЯЩИКОВ</t>
  </si>
  <si>
    <t>ОРГАНИЗАЦИЯ ORGATRAY 440 ДЛЯ AVANTECH YOU, ARCITECH, INNOTECH ATIRA, T370-440,B175-200,СЕРАЯ</t>
  </si>
  <si>
    <t>ОРГАНИЗАЦИЯ ORGATRAY 440 ДЛЯ AVANTECH YOU, ARCITECH, INNOTECH ATIRA, T370-440,B201-250,СЕРАЯ</t>
  </si>
  <si>
    <t>ОРГАНИЗАЦИЯ ORGATRAY 440 ДЛЯ AVANTECH YOU, ARCITECH, INNOTECH ATIRA, T370-440,B251-300,СЕРАЯ</t>
  </si>
  <si>
    <t>ОРГАНИЗАЦИЯ ORGATRAY 440 ДЛЯ AVANTECH YOU, ARCITECH, INNOTECH ATIRA, T370-440,B301-350,СЕРАЯ</t>
  </si>
  <si>
    <t>ОРГАНИЗАЦИЯ ORGATRAY 440 ДЛЯ AVANTECH YOU, ARCITECH, INNOTECH ATIRA, T370-440,B351-400,СЕРАЯ</t>
  </si>
  <si>
    <t>ОРГАНИЗАЦИЯ ORGATRAY 440 ДЛЯ AVANTECH YOU, ARCITECH, INNOTECH ATIRA, T370-440,B401-450,СЕРАЯ</t>
  </si>
  <si>
    <t>ОРГАНИЗАЦИЯ ORGATRAY 440 ДЛЯ AVANTECH YOU, ARCITECH, INNOTECH ATIRA, T370-440,B451-500,СЕРАЯ</t>
  </si>
  <si>
    <t>ОРГАНИЗАЦИЯ ORGATRAY 440 ДЛЯ AVANTECH YOU, ARCITECH, INNOTECH ATIRA, T370-440,B501-600,СЕРАЯ</t>
  </si>
  <si>
    <t>ОРГАНИЗАЦИЯ ORGATRAY 440 ДЛЯ AVANTECH YOU, ARCITECH, INNOTECH ATIRA, T370-440,B701-800,СЕРАЯ</t>
  </si>
  <si>
    <t>ОРГАНИЗАЦИЯ ORGATRAY 440 ДЛЯ AVANTECH YOU, ARCITECH, INNOTECH ATIRA, T370-440,B801-900,СЕРАЯ</t>
  </si>
  <si>
    <t>ОРГАНИЗАЦИЯ ORGATRAY 440 ДЛЯ AVANTECH YOU, ARCITECH, INNOTECH ATIRA, T370-440,B1091-1150,СЕРАЯ</t>
  </si>
  <si>
    <t>ОРГАНИЗАЦИЯ ORGATRAY 440 ДЛЯ AVANTECH YOU, ARCITECH, INNOTECH ATIRA, T441-520,B175-200,СЕРАЯ</t>
  </si>
  <si>
    <t>ОРГАНИЗАЦИЯ ORGATRAY 440 ДЛЯ AVANTECH YOU, ARCITECH, INNOTECH ATIRA, T441-520,B201-250,СЕРАЯ</t>
  </si>
  <si>
    <t>ОРГАНИЗАЦИЯ ORGATRAY 440 ДЛЯ AVANTECH YOU, ARCITECH, INNOTECH ATIRA, T441-520,B251-300,СЕРАЯ</t>
  </si>
  <si>
    <t>ОРГАНИЗАЦИЯ ORGATRAY 440 ДЛЯ AVANTECH YOU, ARCITECH, INNOTECH ATIRA, T441-520,B301-350,СЕРАЯ</t>
  </si>
  <si>
    <t>ОРГАНИЗАЦИЯ ORGATRAY 440 ДЛЯ AVANTECH YOU, ARCITECH, INNOTECH ATIRA, T441-520,B351-400,СЕРАЯ</t>
  </si>
  <si>
    <t>ОРГАНИЗАЦИЯ ORGATRAY 440 ДЛЯ AVANTECH YOU, ARCITECH, INNOTECH ATIRA, T441-520,B401-450,СЕРАЯ</t>
  </si>
  <si>
    <t>ОРГАНИЗАЦИЯ ORGATRAY 440 ДЛЯ AVANTECH YOU, ARCITECH, INNOTECH ATIRA, T441-520,B451-500,СЕРАЯ</t>
  </si>
  <si>
    <t>ОРГАНИЗАЦИЯ ORGATRAY 440 ДЛЯ AVANTECH YOU, ARCITECH, INNOTECH ATIRA, T441-520,B501-600,СЕРАЯ</t>
  </si>
  <si>
    <t>ОРГАНИЗАЦИЯ ORGATRAY 440 ДЛЯ AVANTECH YOU, ARCITECH, INNOTECH ATIRA, T441-520,B701-800,СЕРАЯ</t>
  </si>
  <si>
    <t>ОРГАНИЗАЦИЯ ORGATRAY 440 ДЛЯ AVANTECH YOU, ARCITECH, INNOTECH ATIRA, T441-520,B801-900,СЕРАЯ</t>
  </si>
  <si>
    <t>ОРГАНИЗАЦИЯ ORGATRAY 440 ДЛЯ AVANTECH YOU, ARCITECH, INNOTECH ATIRA, T441-520,B901-1000,СЕРАЯ</t>
  </si>
  <si>
    <t>ОРГАНИЗАЦИЯ ORGATRAY 440 ДЛЯ AVANTECH YOU, ARCITECH, INNOTECH ATIRA, T441-520,B1091-1150,СЕРАЯ</t>
  </si>
  <si>
    <t>ОРГАНИЗАЦИЯ ORGATRAY 440 ДЛЯ AVANTECH YOU, ARCITECH, INNOTECH ATIRA, T370-440,B175-200,БЕЛАЯ</t>
  </si>
  <si>
    <t>ОРГАНИЗАЦИЯ ORGATRAY 440 ДЛЯ AVANTECH YOU, ARCITECH, INNOTECH ATIRA, T370-440,B201-250,БЕЛАЯ</t>
  </si>
  <si>
    <t>ОРГАНИЗАЦИЯ ORGATRAY 440 ДЛЯ AVANTECH YOU, ARCITECH, INNOTECH ATIRA, T370-440,B251-300,БЕЛАЯ</t>
  </si>
  <si>
    <t>ОРГАНИЗАЦИЯ ORGATRAY 440 ДЛЯ AVANTECH YOU, ARCITECH, INNOTECH ATIRA, T370-440,B301-350,БЕЛАЯ</t>
  </si>
  <si>
    <t>ОРГАНИЗАЦИЯ ORGATRAY 440 ДЛЯ AVANTECH YOU, ARCITECH, INNOTECH ATIRA, T370-440,B351-400,БЕЛАЯ</t>
  </si>
  <si>
    <t>ОРГАНИЗАЦИЯ ORGATRAY 440 ДЛЯ AVANTECH YOU, ARCITECH, INNOTECH ATIRA, T370-440,B401-450,БЕЛАЯ</t>
  </si>
  <si>
    <t>ОРГАНИЗАЦИЯ ORGATRAY 440 ДЛЯ AVANTECH YOU, ARCITECH, INNOTECH ATIRA, T370-440,B451-500,БЕЛАЯ</t>
  </si>
  <si>
    <t>ОРГАНИЗАЦИЯ ORGATRAY 440 ДЛЯ AVANTECH YOU, ARCITECH, INNOTECH ATIRA, T370-440,B501-600,БЕЛАЯ</t>
  </si>
  <si>
    <t>ОРГАНИЗАЦИЯ ORGATRAY 440 ДЛЯ AVANTECH YOU, ARCITECH, INNOTECH ATIRA, T370-440,B701-800,БЕЛАЯ</t>
  </si>
  <si>
    <t>ОРГАНИЗАЦИЯ ORGATRAY 440 ДЛЯ AVANTECH YOU, ARCITECH, INNOTECH ATIRA, T370-440,B801-900,БЕЛАЯ</t>
  </si>
  <si>
    <t>ОРГАНИЗАЦИЯ ORGATRAY 440 ДЛЯ AVANTECH YOU, ARCITECH, INNOTECH ATIRA, T370-440,B1091-1150,БЕЛАЯ</t>
  </si>
  <si>
    <t>ОРГАНИЗАЦИЯ ORGATRAY 440 ДЛЯ AVANTECH YOU, ARCITECH, INNOTECH ATIRA, T441-520,B175-200,БЕЛАЯ</t>
  </si>
  <si>
    <t>ОРГАНИЗАЦИЯ ORGATRAY 440 ДЛЯ AVANTECH YOU, ARCITECH, INNOTECH ATIRA, T441-520,B201-250,БЕЛАЯ</t>
  </si>
  <si>
    <t>ОРГАНИЗАЦИЯ ORGATRAY 440 ДЛЯ AVANTECH YOU, ARCITECH, INNOTECH ATIRA, T441-520,B251-300,БЕЛАЯ</t>
  </si>
  <si>
    <t>ОРГАНИЗАЦИЯ ORGATRAY 440 ДЛЯ AVANTECH YOU, ARCITECH, INNOTECH ATIRA, T441-520,B301-350,БЕЛАЯ</t>
  </si>
  <si>
    <t>ОРГАНИЗАЦИЯ ORGATRAY 440 ДЛЯ AVANTECH YOU, ARCITECH, INNOTECH ATIRA, T441-520,B351-400,БЕЛАЯ</t>
  </si>
  <si>
    <t>ОРГАНИЗАЦИЯ ORGATRAY 440 ДЛЯ AVANTECH YOU, ARCITECH, INNOTECH ATIRA, T441-520,B401-450,БЕЛАЯ</t>
  </si>
  <si>
    <t>ОРГАНИЗАЦИЯ ORGATRAY 440 ДЛЯ AVANTECH YOU, ARCITECH, INNOTECH ATIRA, T441-520,B451-500,БЕЛАЯ</t>
  </si>
  <si>
    <t>ОРГАНИЗАЦИЯ ORGATRAY 440 ДЛЯ AVANTECH YOU, ARCITECH, INNOTECH ATIRA, T441-520,B501-600,БЕЛАЯ</t>
  </si>
  <si>
    <t>ОРГАНИЗАЦИЯ ORGATRAY 440 ДЛЯ AVANTECH YOU, ARCITECH, INNOTECH ATIRA, T441-520,B701-800,БЕЛАЯ</t>
  </si>
  <si>
    <t>ОРГАНИЗАЦИЯ ORGATRAY 440 ДЛЯ AVANTECH YOU, ARCITECH, INNOTECH ATIRA, T441-520,B801-900,БЕЛАЯ</t>
  </si>
  <si>
    <t>ОРГАНИЗАЦИЯ ORGATRAY 440 ДЛЯ AVANTECH YOU, ARCITECH, INNOTECH ATIRA, T441-520,B1091 - 1150,БЕЛАЯ</t>
  </si>
  <si>
    <t>ОРГАНИЗАЦИЯ ORGATRAY 440 ДЛЯ AVANTECH YOU, ARCITECH, INNOTECH ATIRA, T370-440,B175-200,АНТРАЦИТ</t>
  </si>
  <si>
    <t>ОРГАНИЗАЦИЯ ORGATRAY 440 ДЛЯ AVANTECH YOU, ARCITECH, INNOTECH ATIRA, T370-440,B201-250,АНТРАЦИТ</t>
  </si>
  <si>
    <t>ОРГАНИЗАЦИЯ ORGATRAY 440 ДЛЯ AVANTECH YOU, ARCITECH, INNOTECH ATIRA, T370-440,B251-300,АНТРАЦИТ</t>
  </si>
  <si>
    <t>ОРГАНИЗАЦИЯ ORGATRAY 440 ДЛЯ AVANTECH YOU, ARCITECH, INNOTECH ATIRA, T370-440,B3001-350,АНТРАЦИТ</t>
  </si>
  <si>
    <t>ОРГАНИЗАЦИЯ ORGATRAY 440 ДЛЯ AVANTECH YOU, ARCITECH, INNOTECH ATIRA, T370-440,B351-400,АНТРАЦИТ</t>
  </si>
  <si>
    <t>ОРГАНИЗАЦИЯ ORGATRAY 440 ДЛЯ AVANTECH YOU, ARCITECH, INNOTECH ATIRA, T370-440,B401-450,АНТРАЦИТ</t>
  </si>
  <si>
    <t>ОРГАНИЗАЦИЯ ORGATRAY 440 ДЛЯ AVANTECH YOU, ARCITECH, INNOTECH ATIRA, T370-440,B451-500,АНТРАЦИТ</t>
  </si>
  <si>
    <t>ОРГАНИЗАЦИЯ ORGATRAY 440 ДЛЯ AVANTECH YOU, ARCITECH, INNOTECH ATIRA, T370-440,B501-600,АНТРАЦИТ</t>
  </si>
  <si>
    <t>ОРГАНИЗАЦИЯ ORGATRAY 440 ДЛЯ AVANTECH YOU, ARCITECH, INNOTECH ATIRA, T370-440,B701-800,АНТРАЦИТ</t>
  </si>
  <si>
    <t>ОРГАНИЗАЦИЯ ORGATRAY 440 ДЛЯ AVANTECH YOU, ARCITECH, INNOTECH ATIRA, T370-440,B801-900,АНТРАЦИТ</t>
  </si>
  <si>
    <t>ОРГАНИЗАЦИЯ ORGATRAY 440 ДЛЯ AVANTECH YOU, ARCITECH, INNOTECH ATIRA, T370-440,B1091-1150,АНТРАЦИТ</t>
  </si>
  <si>
    <t>ОРГАНИЗАЦИЯ ORGATRAY 440 ДЛЯ AVANTECH YOU, ARCITECH, INNOTECH ATIRA, T441-520,B175-200,АНТРАЦИТ</t>
  </si>
  <si>
    <t>ОРГАНИЗАЦИЯ ORGATRAY 440 ДЛЯ AVANTECH YOU, ARCITECH, INNOTECH ATIRA, T441-520,B201-250,АНТРАЦИТ</t>
  </si>
  <si>
    <t>ОРГАНИЗАЦИЯ ORGATRAY 440 ДЛЯ AVANTECH YOU, ARCITECH, INNOTECH ATIRA, T441-520,B251-300,АНТРАЦИТ</t>
  </si>
  <si>
    <t>ОРГАНИЗАЦИЯ ORGATRAY 440 ДЛЯ AVANTECH YOU, ARCITECH, INNOTECH ATIRA, T441-520,B301-350,АНТРАЦИТ</t>
  </si>
  <si>
    <t>ОРГАНИЗАЦИЯ ORGATRAY 440 ДЛЯ AVANTECH YOU, ARCITECH, INNOTECH ATIRA, T441-520,B351-400,АНТРАЦИТ</t>
  </si>
  <si>
    <t>ОРГАНИЗАЦИЯ ORGATRAY 440 ДЛЯ AVANTECH YOU, ARCITECH, INNOTECH ATIRA, T441-520,B401-450,АНТРАЦИТ</t>
  </si>
  <si>
    <t>ОРГАНИЗАЦИЯ ORGATRAY 440 ДЛЯ AVANTECH YOU, ARCITECH, INNOTECH ATIRA, T441-520,B451-500,АНТРАЦИТ</t>
  </si>
  <si>
    <t>ОРГАНИЗАЦИЯ ORGATRAY 440 ДЛЯ AVANTECH YOU, ARCITECH, INNOTECH ATIRA, T441-520,B501-600,АНТРАЦИТ</t>
  </si>
  <si>
    <t>ОРГАНИЗАЦИЯ ORGATRAY 440 ДЛЯ AVANTECH YOU, ARCITECH, INNOTECH ATIRA, T441-520,B701-800,АНТРАЦИТ</t>
  </si>
  <si>
    <t>ОРГАНИЗАЦИЯ ORGATRAY 440 ДЛЯ AVANTECH YOU, ARCITECH, INNOTECH ATIRA, T441-520,B801-900,АНТРАЦИТ</t>
  </si>
  <si>
    <t>ОРГАНИЗАЦИЯ ORGATRAY 440 ДЛЯ AVANTECH YOU, ARCITECH, INNOTECH ATIRA, T441-520,B1091-1150,АНТРАЦИТ</t>
  </si>
  <si>
    <t>ДЕРЖАТЕЛЬ ДЛЯ НОЖЕЙ ORGATRAY 440 ДЛЯ AVANTECH YOU, ARCITECH, INNOTECH ATIRA, БУК</t>
  </si>
  <si>
    <t>ДЕРЖАТЕЛЬ ДЛЯ СПЕЦИЙ Ø53 ММ ORGATRAY 440 ДЛЯ AVANTECH YOU, ARCITECH, INNOTECH ATIRA,БУК</t>
  </si>
  <si>
    <t>ДЕРЖАТЕЛЬ ДЛЯ СПЕЦИЙ ORGATRAY 440 ДЛЯ AVANTECH YOU, ARCITECH, INNOTECH ATIRA, ГОРИЗОНТАЛЬНЫЙ, ДУБ</t>
  </si>
  <si>
    <t>ОРГАНИЗАЦИЯ ORGATRAY 470 ДЛЯ AVANTECH YOU/ARCITECH,NL500, KB450+,ПЛАСТИК,СЕРЕБРИСТАЯ</t>
  </si>
  <si>
    <t>ОРГАНИЗАЦИЯ ORGATRAY 470 ДЛЯ AVANTECH YOU/ARCITECH,NL550, KB450+,ПЛАСТИК,СЕРЕБРИСТАЯ</t>
  </si>
  <si>
    <t>ОРГАНИЗАЦИЯ ORGATRAY 470 ДЛЯ AVANTECH YOU/ARCITECH,NL500, KB450+,ПЛАСТИК,БЕЛАЯ</t>
  </si>
  <si>
    <t>ОРГАНИЗАЦИЯ ORGATRAY 470 ДЛЯ AVANTECH YOU/ARCITECH,NL550, KB450+,ПЛАСТИК,БЕЛАЯ</t>
  </si>
  <si>
    <t>ОРГАНИЗАЦИЯ ORGATRAY 470 ДЛЯ AVANTECH YOU/ARCITECH,NL500, KB450+,ПЛАСТИК,АНТРАЦИТ</t>
  </si>
  <si>
    <t>ОРГАНИЗАЦИЯ ORGATRAY 470 ДЛЯ AVANTECH YOU/ARCITECH,NL550, KB450+,ПЛАСТИК,АНТРАЦИТ</t>
  </si>
  <si>
    <t>ОРГАНИЗАЦИЯ ORGATRAY 740 ДЛЯ AVANTECH YOU, NL450, B300, СЕРЕБРИСТАЯ</t>
  </si>
  <si>
    <t>ОРГАНИЗАЦИЯ ORGATRAY 740 ДЛЯ AVANTECH YOU, NL450, B400, СЕРЕБРИСТАЯ</t>
  </si>
  <si>
    <t>ОРГАНИЗАЦИЯ ORGATRAY 740 ДЛЯ AVANTECH YOU, NL450, B450, СЕРЕБРИСТАЯ</t>
  </si>
  <si>
    <t>ОРГАНИЗАЦИЯ ORGATRAY 740 ДЛЯ AVANTECH YOU, NL450, B500, СЕРЕБРИСТАЯ</t>
  </si>
  <si>
    <t>ОРГАНИЗАЦИЯ ORGATRAY 740 ДЛЯ AVANTECH YOU, NL450, B600, СЕРЕБРИСТАЯ</t>
  </si>
  <si>
    <t>ОРГАНИЗАЦИЯ ORGATRAY 740 ДЛЯ AVANTECH YOU, NL450, B800, СЕРЕБРИСТАЯ</t>
  </si>
  <si>
    <t>ОРГАНИЗАЦИЯ ORGATRAY 740 ДЛЯ AVANTECH YOU, NL450, B900, СЕРЕБРИСТАЯ</t>
  </si>
  <si>
    <t>ОРГАНИЗАЦИЯ ORGATRAY 740 ДЛЯ AVANTECH YOU, NL450, B1000, СЕРЕБРИСТАЯ</t>
  </si>
  <si>
    <t>ОРГАНИЗАЦИЯ ORGATRAY 740 ДЛЯ AVANTECH YOU, NL450, B1200, СЕРЕБРИСТАЯ</t>
  </si>
  <si>
    <t>ОРГАНИЗАЦИЯ ORGATRAY 740 ДЛЯ AVANTECH YOU, NL500, B300, СЕРЕБРИСТАЯ</t>
  </si>
  <si>
    <t>ОРГАНИЗАЦИЯ ORGATRAY 740 ДЛЯ AVANTECH YOU, NL500, B400, СЕРЕБРИСТАЯ</t>
  </si>
  <si>
    <t>ОРГАНИЗАЦИЯ ORGATRAY 740 ДЛЯ AVANTECH YOU, NL500, B450, СЕРЕБРИСТАЯ</t>
  </si>
  <si>
    <t>ОРГАНИЗАЦИЯ ORGATRAY 740 ДЛЯ AVANTECH YOU, NL500, B500, СЕРЕБРИСТАЯ</t>
  </si>
  <si>
    <t>ОРГАНИЗАЦИЯ ORGATRAY 740 ДЛЯ AVANTECH YOU, NL500, B600, СЕРЕБРИСТАЯ</t>
  </si>
  <si>
    <t>ОРГАНИЗАЦИЯ ORGATRAY 740 ДЛЯ AVANTECH YOU, NL500, B800, СЕРЕБРИСТАЯ</t>
  </si>
  <si>
    <t>ОРГАНИЗАЦИЯ ORGATRAY 740 ДЛЯ AVANTECH YOU, NL500, B900, СЕРЕБРИСТАЯ</t>
  </si>
  <si>
    <t>ОРГАНИЗАЦИЯ ORGATRAY 740 ДЛЯ AVANTECH YOU, NL500, B1000, СЕРЕБРИСТАЯ</t>
  </si>
  <si>
    <t>ОРГАНИЗАЦИЯ ORGATRAY 740 ДЛЯ AVANTECH YOU, NL500, B1200, СЕРЕБРИСТАЯ</t>
  </si>
  <si>
    <t>ОРГАНИЗАЦИЯ ORGATRAY 740 ДЛЯ AVANTECH YOU, NL550, B300, СЕРЕБРИСТАЯ</t>
  </si>
  <si>
    <t>ОРГАНИЗАЦИЯ ORGATRAY 740 ДЛЯ AVANTECH YOU, NL550, B400, СЕРЕБРИСТАЯ</t>
  </si>
  <si>
    <t>ОРГАНИЗАЦИЯ ORGATRAY 740 ДЛЯ AVANTECH YOU, NL550, B450, СЕРЕБРИСТАЯ</t>
  </si>
  <si>
    <t>ОРГАНИЗАЦИЯ ORGATRAY 740 ДЛЯ AVANTECH YOU, NL550, B500, СЕРЕБРИСТАЯ</t>
  </si>
  <si>
    <t>ОРГАНИЗАЦИЯ ORGATRAY 740 ДЛЯ AVANTECH YOU, NL550, B600, СЕРЕБРИСТАЯ</t>
  </si>
  <si>
    <t>ОРГАНИЗАЦИЯ ORGATRAY 740 ДЛЯ AVANTECH YOU, NL550, B800, СЕРЕБРИСТАЯ</t>
  </si>
  <si>
    <t>ОРГАНИЗАЦИЯ ORGATRAY 740 ДЛЯ AVANTECH YOU, NL550, B900, СЕРЕБРИСТАЯ</t>
  </si>
  <si>
    <t>ОРГАНИЗАЦИЯ ORGATRAY 740 ДЛЯ AVANTECH YOU, NL550, B1000, СЕРЕБРИСТАЯ</t>
  </si>
  <si>
    <t>ОРГАНИЗАЦИЯ ORGATRAY 740 ДЛЯ AVANTECH YOU, NL550, B1200, СЕРЕБРИСТАЯ</t>
  </si>
  <si>
    <t>ОРГАНИЗАЦИЯ ORGATRAY 740 ДЛЯ AVANTECH YOU, NL450, B300, БЕЛАЯ</t>
  </si>
  <si>
    <t>ОРГАНИЗАЦИЯ ORGATRAY 740 ДЛЯ AVANTECH YOU, NL450, B400, БЕЛАЯ</t>
  </si>
  <si>
    <t>ОРГАНИЗАЦИЯ ORGATRAY 740 ДЛЯ AVANTECH YOU, NL450, B450, БЕЛАЯ</t>
  </si>
  <si>
    <t>ОРГАНИЗАЦИЯ ORGATRAY 740 ДЛЯ AVANTECH YOU, NL450, B500, БЕЛАЯ</t>
  </si>
  <si>
    <t>ОРГАНИЗАЦИЯ ORGATRAY 740 ДЛЯ AVANTECH YOU, NL450, B600, БЕЛАЯ</t>
  </si>
  <si>
    <t>ОРГАНИЗАЦИЯ ORGATRAY 740 ДЛЯ AVANTECH YOU, NL450, B800, БЕЛАЯ</t>
  </si>
  <si>
    <t>ОРГАНИЗАЦИЯ ORGATRAY 740 ДЛЯ AVANTECH YOU, NL450, B900, БЕЛАЯ</t>
  </si>
  <si>
    <t>ОРГАНИЗАЦИЯ ORGATRAY 740 ДЛЯ AVANTECH YOU, NL450, B1000, БЕЛАЯ</t>
  </si>
  <si>
    <t>ОРГАНИЗАЦИЯ ORGATRAY 740 ДЛЯ AVANTECH YOU, NL450, B1200, БЕЛАЯ</t>
  </si>
  <si>
    <t>ОРГАНИЗАЦИЯ ORGATRAY 740 ДЛЯ AVANTECH YOU, NL500, B300, БЕЛАЯ</t>
  </si>
  <si>
    <t>ОРГАНИЗАЦИЯ ORGATRAY 740 ДЛЯ AVANTECH YOU, NL500, B400, БЕЛАЯ</t>
  </si>
  <si>
    <t>ОРГАНИЗАЦИЯ ORGATRAY 740 ДЛЯ AVANTECH YOU, NL500, B450, БЕЛАЯ</t>
  </si>
  <si>
    <t>ОРГАНИЗАЦИЯ ORGATRAY 740 ДЛЯ AVANTECH YOU, NL500, B500, БЕЛАЯ</t>
  </si>
  <si>
    <t>ОРГАНИЗАЦИЯ ORGATRAY 740 ДЛЯ AVANTECH YOU, NL500, B600, БЕЛАЯ</t>
  </si>
  <si>
    <t>ОРГАНИЗАЦИЯ ORGATRAY 740 ДЛЯ AVANTECH YOU, NL500, B800, БЕЛАЯ</t>
  </si>
  <si>
    <t>ОРГАНИЗАЦИЯ ORGATRAY 740 ДЛЯ AVANTECH YOU, NL500, B900, БЕЛАЯ</t>
  </si>
  <si>
    <t>ОРГАНИЗАЦИЯ ORGATRAY 740 ДЛЯ AVANTECH YOU, NL500, B1000, БЕЛАЯ</t>
  </si>
  <si>
    <t>ОРГАНИЗАЦИЯ ORGATRAY 740 ДЛЯ AVANTECH YOU, NL500, B1200, БЕЛАЯ</t>
  </si>
  <si>
    <t>ОРГАНИЗАЦИЯ ORGATRAY 740 ДЛЯ AVANTECH YOU, NL550, B300, БЕЛАЯ</t>
  </si>
  <si>
    <t>ОРГАНИЗАЦИЯ ORGATRAY 740 ДЛЯ AVANTECH YOU, NL550, B400, БЕЛАЯ</t>
  </si>
  <si>
    <t>ОРГАНИЗАЦИЯ ORGATRAY 740 ДЛЯ AVANTECH YOU, NL550, B450, БЕЛАЯ</t>
  </si>
  <si>
    <t>ОРГАНИЗАЦИЯ ORGATRAY 740 ДЛЯ AVANTECH YOU, NL550, B500, БЕЛАЯ</t>
  </si>
  <si>
    <t>ОРГАНИЗАЦИЯ ORGATRAY 740 ДЛЯ AVANTECH YOU, NL550, B600, БЕЛАЯ</t>
  </si>
  <si>
    <t>ОРГАНИЗАЦИЯ ORGATRAY 740 ДЛЯ AVANTECH YOU, NL550, B800, БЕЛАЯ</t>
  </si>
  <si>
    <t>ОРГАНИЗАЦИЯ ORGATRAY 740 ДЛЯ AVANTECH YOU, NL550, B900, БЕЛАЯ</t>
  </si>
  <si>
    <t>ОРГАНИЗАЦИЯ ORGATRAY 740 ДЛЯ AVANTECH YOU, NL550, B1000, БЕЛАЯ</t>
  </si>
  <si>
    <t>ОРГАНИЗАЦИЯ ORGATRAY 740 ДЛЯ AVANTECH YOU, NL550, B1200, БЕЛАЯ</t>
  </si>
  <si>
    <t>ОРГАНИЗАЦИЯ ORGATRAY 740 ДЛЯ AVANTECH YOU, NL450, B300, АНТРАЦИТ</t>
  </si>
  <si>
    <t>ОРГАНИЗАЦИЯ ORGATRAY 740 ДЛЯ AVANTECH YOU, NL450, B400, АНТРАЦИТ</t>
  </si>
  <si>
    <t>ОРГАНИЗАЦИЯ ORGATRAY 740 ДЛЯ AVANTECH YOU, NL450, B450, АНТРАЦИТ</t>
  </si>
  <si>
    <t>ОРГАНИЗАЦИЯ ORGATRAY 740 ДЛЯ AVANTECH YOU, NL450, B500, АНТРАЦИТ</t>
  </si>
  <si>
    <t>ОРГАНИЗАЦИЯ ORGATRAY 740 ДЛЯ AVANTECH YOU, NL450, B600, АНТРАЦИТ</t>
  </si>
  <si>
    <t>ОРГАНИЗАЦИЯ ORGATRAY 740 ДЛЯ AVANTECH YOU, NL450, B800, АНТРАЦИТ</t>
  </si>
  <si>
    <t>ОРГАНИЗАЦИЯ ORGATRAY 740 ДЛЯ AVANTECH YOU, NL450, B900, АНТРАЦИТ</t>
  </si>
  <si>
    <t>ОРГАНИЗАЦИЯ ORGATRAY 740 ДЛЯ AVANTECH YOU, NL450, B1000, АНТРАЦИТ</t>
  </si>
  <si>
    <t>ОРГАНИЗАЦИЯ ORGATRAY 740 ДЛЯ AVANTECH YOU, NL450, B1200, АНТРАЦИТ</t>
  </si>
  <si>
    <t>ОРГАНИЗАЦИЯ ORGATRAY 740 ДЛЯ AVANTECH YOU, NL500, B300, АНТРАЦИТ</t>
  </si>
  <si>
    <t>ОРГАНИЗАЦИЯ ORGATRAY 740 ДЛЯ AVANTECH YOU, NL500, B400, АНТРАЦИТ</t>
  </si>
  <si>
    <t>ОРГАНИЗАЦИЯ ORGATRAY 740 ДЛЯ AVANTECH YOU, NL500, B450, АНТРАЦИТ</t>
  </si>
  <si>
    <t>ОРГАНИЗАЦИЯ ORGATRAY 740 ДЛЯ AVANTECH YOU, NL500, B500, АНТРАЦИТ</t>
  </si>
  <si>
    <t>ОРГАНИЗАЦИЯ ORGATRAY 740 ДЛЯ AVANTECH YOU, NL500, B600, АНТРАЦИТ</t>
  </si>
  <si>
    <t>ОРГАНИЗАЦИЯ ORGATRAY 740 ДЛЯ AVANTECH YOU, NL500, B800, АНТРАЦИТ</t>
  </si>
  <si>
    <t>ОРГАНИЗАЦИЯ ORGATRAY 740 ДЛЯ AVANTECH YOU, NL500, B900, АНТРАЦИТ</t>
  </si>
  <si>
    <t>ОРГАНИЗАЦИЯ ORGATRAY 740 ДЛЯ AVANTECH YOU, NL500, B1000, АНТРАЦИТ</t>
  </si>
  <si>
    <t>ОРГАНИЗАЦИЯ ORGATRAY 740 ДЛЯ AVANTECH YOU, NL500, B1200, АНТРАЦИТ</t>
  </si>
  <si>
    <t>ОРГАНИЗАЦИЯ ORGATRAY 740 ДЛЯ AVANTECH YOU, NL550, B300, АНТРАЦИТ</t>
  </si>
  <si>
    <t>ОРГАНИЗАЦИЯ ORGATRAY 740 ДЛЯ AVANTECH YOU, NL550, B400, АНТРАЦИТ</t>
  </si>
  <si>
    <t>ОРГАНИЗАЦИЯ ORGATRAY 740 ДЛЯ AVANTECH YOU, NL550, B450, АНТРАЦИТ</t>
  </si>
  <si>
    <t>ОРГАНИЗАЦИЯ ORGATRAY 740 ДЛЯ AVANTECH YOU, NL550, B500, АНТРАЦИТ</t>
  </si>
  <si>
    <t>ОРГАНИЗАЦИЯ ORGATRAY 740 ДЛЯ AVANTECH YOU, NL550, B600, АНТРАЦИТ</t>
  </si>
  <si>
    <t>ОРГАНИЗАЦИЯ ORGATRAY 740 ДЛЯ AVANTECH YOU, NL550, B800, АНТРАЦИТ</t>
  </si>
  <si>
    <t>ОРГАНИЗАЦИЯ ORGATRAY 740 ДЛЯ AVANTECH YOU, NL550, B900, АНТРАЦИТ</t>
  </si>
  <si>
    <t>ОРГАНИЗАЦИЯ ORGATRAY 740 ДЛЯ AVANTECH YOU, NL550, B1000, АНТРАЦИТ</t>
  </si>
  <si>
    <t>ОРГАНИЗАЦИЯ ORGATRAY 740 ДЛЯ AVANTECH YOU, NL550, B1200, АНТРАЦИТ</t>
  </si>
  <si>
    <t>ЛОТОК ДЛЯ СТОЛОВЫХ ПРИБОРОВ ORGATRAY 270,  ДЛЯ AVANTECH YOU/ARCITECH, NL450</t>
  </si>
  <si>
    <t>ЛОТОК ДЛЯ СТОЛОВЫХ ПРИБОРОВ ORGATRAY 270,  ДЛЯ AVANTECH YOU/ARCITECH, NL500</t>
  </si>
  <si>
    <t>ЛОТОК ДЛЯ СТОЛОВЫХ ПРИБОРОВ ORGATRAY 270, ДЛЯ INNOTECH ATIRA,  NL470</t>
  </si>
  <si>
    <t>ЛОТОК МНОГОФУНКЦИОНАЛЬНЫЙ ORGATRAY 270, ДЛЯ AVANTECH YOU/ARCITECH,  NL450</t>
  </si>
  <si>
    <t>ЛОТОК МНОГОФУНКЦИОНАЛЬНЫЙ ORGATRAY 270, ДЛЯ AVANTECH YOU/ARCITECH,  NL500</t>
  </si>
  <si>
    <t>ЛОТОК МНОГОФУНКЦИОНАЛЬНЫЙ ORGATRAY 270, ДЛЯ INNOTECH ATIRA,  NL470</t>
  </si>
  <si>
    <t>ЛОТОК ORGATRAY 270 ДЛЯ AVANTECH YOU/ARCITECH,  L105,5</t>
  </si>
  <si>
    <t>ЛОТОК ORGATRAY 270 ДЛЯ AVANTECH YOU/ARCITECH,  L118</t>
  </si>
  <si>
    <t>ЛОТОК ORGATRAY 270, ДЛЯ INNOTECH ATIRA, L115,5</t>
  </si>
  <si>
    <t>ПРОДОЛЬНЫЙ РАЗДЕЛИТЕЛЬ ORGATRAY 270,  ДЛЯ AVANTECH YOU/ARCITECH, KB600</t>
  </si>
  <si>
    <t>ПРОДОЛЬНЫЙ РАЗДЕЛИТЕЛЬ ORGATRAY 270,  ДЛЯ AVANTECH YOU/ARCITECH, KB1200</t>
  </si>
  <si>
    <t xml:space="preserve">ПРОДОЛЬНЫЙ РАЗДЕЛИТЕЛЬ ORGATRAY 270, ДЛЯ INNOTECH ATIRA,   W 600 x H 43 x L 89 </t>
  </si>
  <si>
    <t>СОЕДИНИТЕЛЬНЫЙ ЭЛЕМЕНТ ORGATRAY 270  ДЛЯ AVANTECH YOU/ARCITECH/INNOTECH ATIRA</t>
  </si>
  <si>
    <t>ДЕРЖАТЕЛЬ НОЖЕЙ ORGATRAY 270, ДЛЯ AVANTECH YOU/ARCITECH,  NL450</t>
  </si>
  <si>
    <t>ДЕРЖАТЕЛЬ НОЖЕЙ ORGATRAY 270, ДЛЯ AVANTECH YOU/ARCITECH,  NL500</t>
  </si>
  <si>
    <t>ДЕРЖАТЕЛЬ НОЖЕЙ ORGATRAY 270, ДЛЯ INNOTECH ATIRA,  NL470</t>
  </si>
  <si>
    <t>ДЕРЖАТЕЛЬ РУЛОНОВ ORGATRAY 270, ДЛЯ AVANTECH YOU/ARCITECH,  NL450</t>
  </si>
  <si>
    <t>ДЕРЖАТЕЛЬ РУЛОНОВ ORGATRAY 270, ДЛЯ AVANTECH YOU/ARCITECH,  NL500</t>
  </si>
  <si>
    <t>ДЕРЖАТЕЛЬ РУЛОНОВ ORGATRAY 270, ДЛЯ INNOTECH ATIRA,  NL470</t>
  </si>
  <si>
    <t>ДЕРЖАТЕЛЬ СПЕЦИЙ ORGATRAY 270, ДЛЯ AVANTECH YOU/ARCITECH,  NL450</t>
  </si>
  <si>
    <t>ДЕРЖАТЕЛЬ СПЕЦИЙ ORGATRAY 270, ДЛЯ AVANTECH YOU/ARCITECH,  NL500</t>
  </si>
  <si>
    <t>ДЕРЖАТЕЛЬ СПЕЦИЙ ORGATRAY 270, ДЛЯ INNOTECH ATIRA,  NL470</t>
  </si>
  <si>
    <t>ОРГАНИЗАЦИЯ ORGATRAY 630, ДЛЯ AVANTECH YOU, ARCITECH, NL450, СЕРЕБРИСТАЯ</t>
  </si>
  <si>
    <t>ОРГАНИЗАЦИЯ ORGATRAY 630, ДЛЯ AVANTECH YOU, ARCITECH, NL500, СЕРЕБРИСТАЯ</t>
  </si>
  <si>
    <t>ОРГАНИЗАЦИЯ ORGATRAY 630, ДЛЯ AVANTECH YOU, ARCITECH, NL550, СЕРЕБРИСТАЯ</t>
  </si>
  <si>
    <t>ОРГАНИЗАЦИЯ ORGATRAY 630, ДЛЯ AVANTECH YOU, ARCITECH, NL450, БЕЛАЯ</t>
  </si>
  <si>
    <t>ОРГАНИЗАЦИЯ ORGATRAY 630, ДЛЯ AVANTECH YOU, ARCITECH, NL500, БЕЛАЯ</t>
  </si>
  <si>
    <t>ОРГАНИЗАЦИЯ ORGATRAY 630, ДЛЯ AVANTECH YOU, ARCITECH, NL550, БЕЛАЯ</t>
  </si>
  <si>
    <t>ОРГАНИЗАЦИЯ ORGATRAY 630, ДЛЯ AVANTECH YOU, ARCITECH, NL450, АНТРАЦИТ</t>
  </si>
  <si>
    <t>ОРГАНИЗАЦИЯ ORGATRAY 630, ДЛЯ AVANTECH YOU, ARCITECH, NL500, АНТРАЦИТ</t>
  </si>
  <si>
    <t>ОРГАНИЗАЦИЯ ORGATRAY 630, ДЛЯ AVANTECH YOU, ARCITECH, NL550, АНТРАЦИТ</t>
  </si>
  <si>
    <t>ОРГАНИЗАЦИЯ ORGATRAY 630 ДЛЯ INNOTECH ATIRA,NL470,B270, СЕРЕБРИСТАЯ</t>
  </si>
  <si>
    <t>ОРГАНИЗАЦИЯ ORGATRAY 630 ДЛЯ INNOTECH ATIRA,NL470,B270, АНТРАЦИТ</t>
  </si>
  <si>
    <t>ОРГАНИЗАЦИЯ ORGATRAY 630 ДЛЯ INNOTECH ATIRA,NL470,B270, БЕЛАЯ</t>
  </si>
  <si>
    <t>ОРГАНИЗАЦИЯ ORGATRAY 630 ДЛЯ INNOTECH ATIRA,NL520,B270, СЕРЕБРИСТАЯ</t>
  </si>
  <si>
    <t>ОРГАНИЗАЦИЯ ORGATRAY 630 ДЛЯ INNOTECH ATIRA,NL520,B270, АНТРАЦИТ</t>
  </si>
  <si>
    <t>ОРГАНИЗАЦИЯ ORGATRAY 630 ДЛЯ INNOTECH ATIRA,NL520,B270, БЕЛАЯ</t>
  </si>
  <si>
    <t>ПРОТИВОСКОЛЬЗЯЩИЙ КОВРИК ДЛЯ AVANTECH YOU/ ARCITECH,NL450,L5000,АНТРАЦИТ</t>
  </si>
  <si>
    <t>ПРОТИВОСКОЛЬЗЯЩИЙ КОВРИК ДЛЯ AVANTECH YOU/ ARCITECH,NL500,L5000,АНТРАЦИТ</t>
  </si>
  <si>
    <t>ПРОТИВОСКОЛЬЗЯЩИЙ КОВРИК ДЛЯ AVANTECH YOU/ ARCITECH,NL650,L5000,АНТРАЦИТ</t>
  </si>
  <si>
    <t>ПРОТИВОСКОЛЬЗЯЩИЙ КОВРИК ДЛЯ AVANTECH YOU/ ARCITECH,NL450,L5000,БЕЛЫЙ</t>
  </si>
  <si>
    <t>ПРОТИВОСКОЛЬЗЯЩИЙ КОВРИК ДЛЯ AVANTECH YOU/ ARCITECH,NL500,L5000,БЕЛЫЙ</t>
  </si>
  <si>
    <t>ПРОТИВОСКОЛЬЗЯЩИЙ КОВРИК ДЛЯ AVANTECH YOU/ ARCITECH,NL650,L5000,БЕЛЫЙ</t>
  </si>
  <si>
    <t>ПРОТИВОСКОЛЬЗЯЩИЙ КОВРИК ДЛЯ AVANTECH YOU/ ARCITECH,NL450,L5000,ЧЕРНЫЙ</t>
  </si>
  <si>
    <t>ПРОТИВОСКОЛЬЗЯЩИЙ КОВРИК ДЛЯ AVANTECH YOU/ ARCITECH,NL500,L5000,ЧЕРНЫЙ</t>
  </si>
  <si>
    <t>ПРОТИВОСКОЛЬЗЯЩИЙ КОВРИК ДЛЯ AVANTECH YOU/ ARCITECH,NL650,L5000,ЧЕРНЫЙ</t>
  </si>
  <si>
    <t>ОРГАНИЗАЦИЯ ORGATRAY 510, NL350+,KB550+, ПЛАСТИК,СЕРАЯ</t>
  </si>
  <si>
    <t>ОРГАНИЗАЦИЯ ORGATRAY 510, NL350+,KB550+, ПЛАСТИК,БЕЛАЯ</t>
  </si>
  <si>
    <t>ОРГАНИЗАЦИЯ ORGATRAY 510, NL350+,KB550+, ПЛАСТИК,АНТРАЦИТ</t>
  </si>
  <si>
    <t>ВНУТРЕННЯЯ ОРГАНИЗАЦИЯ ORGATRAY 400 ДЛЯ ARCITECH, NL450, KB400, СТАЛЬ, СЕРЕБРИСТАЯ</t>
  </si>
  <si>
    <t>ВНУТРЕННЯЯ ОРГАНИЗАЦИЯ ORGATRAY 400 ДЛЯ ARCITECH, NL450, KB450, СТАЛЬ, СЕРЕБРИСТАЯ</t>
  </si>
  <si>
    <t>ВНУТРЕННЯЯ ОРГАНИЗАЦИЯ ORGATRAY 400 ДЛЯ ARCITECH, NL450, KB500, СТАЛЬ, СЕРЕБРИСТАЯ</t>
  </si>
  <si>
    <t>ВНУТРЕННЯЯ ОРГАНИЗАЦИЯ ORGATRAY 400 ДЛЯ ARCITECH, NL450, KB600, СТАЛЬ, СЕРЕБРИСТАЯ</t>
  </si>
  <si>
    <t>ВНУТРЕННЯЯ ОРГАНИЗАЦИЯ ORGATRAY 400 ДЛЯ ARCITECH, NL500, KB400, СТАЛЬ, СЕРЕБРИСТАЯ</t>
  </si>
  <si>
    <t>ВНУТРЕННЯЯ ОРГАНИЗАЦИЯ ORGATRAY 400 ДЛЯ ARCITECH, NL500, KB450, СТАЛЬ, СЕРЕБРИСТАЯ</t>
  </si>
  <si>
    <t>ВНУТРЕННЯЯ ОРГАНИЗАЦИЯ ORGATRAY 400 ДЛЯ ARCITECH, NL500, KB500, СТАЛЬ, СЕРЕБРИСТАЯ</t>
  </si>
  <si>
    <t>ВНУТРЕННЯЯ ОРГАНИЗАЦИЯ ORGATRAY 400 ДЛЯ ARCITECH, NL500, KB600, СТАЛЬ, СЕРЕБРИСТАЯ</t>
  </si>
  <si>
    <t>ВНУТРЕННЯЯ ОРГАНИЗАЦИЯ ORGATRAY 610 ДЛЯ INNOTECH ATIRA, NL470, KB450+, АНТРАЦИТ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</si>
  <si>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</si>
  <si>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</si>
  <si>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</si>
  <si>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</si>
  <si>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</si>
  <si>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</si>
  <si>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РАМА СИСТЕМЫ СБОРА МУСОРА ARCITECH PULL, NL400, KB450, СТАЛЬ, СЕРЕБРИСТЫЙ</t>
  </si>
  <si>
    <t>РАМА СИСТЕМЫ СБОРА МУСОРА ARCITECH PULL, NL400, KB600, СТАЛЬ, СЕРЕБРИСТЫЙ</t>
  </si>
  <si>
    <t>РАМА СИСТЕМЫ СБОРА МУСОРА ARCITECH PULL, NL500, KB300, СТАЛЬ, СЕРЕБРИСТЫЙ</t>
  </si>
  <si>
    <t>РАМА СИСТЕМЫ СБОРА МУСОРА ARCITECH PULL, NL500, KB450, СТАЛЬ, СЕРЕБРИСТЫЙ</t>
  </si>
  <si>
    <t>РАМА СИСТЕМЫ СБОРА МУСОРА ARCITECH PULL, NL500, KB600, СТАЛЬ, СЕРЕБРИСТЫЙ</t>
  </si>
  <si>
    <t>РАМА СИСТЕМЫ СБОРА МУСОРА ARCITECH PULL, NL400, KB450, СТАЛЬ, АНТРАЦИТ</t>
  </si>
  <si>
    <t>РАМА СИСТЕМЫ СБОРА МУСОРА ARCITECH PULL, NL400, KB600, СТАЛЬ, АНТРАЦИТ</t>
  </si>
  <si>
    <t>РАМА СИСТЕМЫ СБОРА МУСОРА ARCITECH PULL,NL500,KB300, СТАЛЬ,АНТРАЦИТ</t>
  </si>
  <si>
    <t>РАМА СИСТЕМЫ СБОРА МУСОРА ARCITECH PULL,NL500,KB450, СТАЛЬ,АНТРАЦИТ</t>
  </si>
  <si>
    <t>РАМА СИСТЕМЫ СБОРА МУСОРА ARCITECH PULL,NL500,KB600, СТАЛЬ,АНТРАЦИТ</t>
  </si>
  <si>
    <t>РАМА СИСТЕМЫ СБОРА МУСОРА INNOTECH PULL, NL420, KB450, СТАЛЬ, СЕРЕБРИСТЫЙ</t>
  </si>
  <si>
    <t>РАМА СИСТЕМЫ СБОРА МУСОРА INNOTECH PULL, NL420, KB600, СТАЛЬ, СЕРЕБРИСТЫЙ</t>
  </si>
  <si>
    <t>РАМА СИСТЕМЫ СБОРА МУСОРА INNOTECH PULL, NL470, KB300, СТАЛЬ, СЕРЕБРИСТЫЙ</t>
  </si>
  <si>
    <t>РАМА СИСТЕМЫ СБОРА МУСОРА INNOTECH PULL, NL470, KB450, СТАЛЬ, СЕРЕБРИСТЫЙ</t>
  </si>
  <si>
    <t>РАМА СИСТЕМЫ СБОРА МУСОРА INNOTECH PULL, NL470, KB600, СТАЛЬ, СЕРЕБРИСТЫЙ</t>
  </si>
  <si>
    <t>РАМА СИСТЕМЫ СБОРА МУСОРА INNOTECH PULL, NL420, KB450, СТАЛЬ, АНТРАЦИТ</t>
  </si>
  <si>
    <t>РАМА СИСТЕМЫ СБОРА МУСОРА INNOTECH PULL, NL420, KB600, СТАЛЬ, АНТРАЦИТ</t>
  </si>
  <si>
    <t>РАМА СИСТЕМЫ СБОРА МУСОРА INNOTECH PULL, NL470, KB300, СТАЛЬ, АНТРАЦИТ</t>
  </si>
  <si>
    <t>РАМА СИСТЕМЫ СБОРА МУСОРА INNOTECH PULL, NL470, KB450, СТАЛЬ, АНТРАЦИТ</t>
  </si>
  <si>
    <t>РАМА СИСТЕМЫ СБОРА МУСОРА INNOTECH PULL, NL470, KB600, СТАЛЬ, АНТРАЦИТ</t>
  </si>
  <si>
    <t>КОНТЕЙНЕР ARCITECH/INNOTECH PULL, 29 ЛИТРОВ, ПЛАСТИК, СЕРЫЙ</t>
  </si>
  <si>
    <t>КОНТЕЙНЕР ДЛЯ СБОРА МУСОРА PULL, V5Л, ПЛАСТИК, АНТРАЦИТ</t>
  </si>
  <si>
    <t>КОНТЕЙНЕР ДЛЯ СБОРА МУСОРА PULL, V8Л, ПЛАСТИК, АНТРАЦИТ</t>
  </si>
  <si>
    <t>КОНТЕЙНЕР ДЛЯ СБОРА МУСОРА PULL, V11Л, ПЛАСТИК, АНТРАЦИТ</t>
  </si>
  <si>
    <t>КОНТЕЙНЕР ДЛЯ СБОРА МУСОРА PULL, V17Л, ПЛАСТИК, АНТРАЦИТ</t>
  </si>
  <si>
    <t>КОНТЕЙНЕР ДЛЯ СБОРА МУСОРА PULL, V29Л, ПЛАСТИК,АНТРАЦИТ</t>
  </si>
  <si>
    <t>КОНТЕЙНЕР ДЛЯ СБОРА МУСОРА PULL, V40Л, ПЛАСТИК,АНТРАЦИТ</t>
  </si>
  <si>
    <t>КРЫШКА КОНТЕЙНЕРА ДЛЯ СБОРА МУСОРА PULL, V5Л, ПЛАСТИК, АНТРАЦИТ</t>
  </si>
  <si>
    <t>КРЫШКА КОНТЕЙНЕРА ДЛЯ СБОРА МУСОРА PULL, V8Л, ПЛАСТИК, АНТРАЦИТ</t>
  </si>
  <si>
    <t>КРЫШКА КОНТЕЙНЕРА ДЛЯ СБОРА МУСОРА PULL, V11Л, ПЛАСТИК, АНТРАЦИТ</t>
  </si>
  <si>
    <t>КРЫШКА КОНТЕЙНЕРА ДЛЯ СБОРА МУСОРА PULL, V17/29Л, ПЛАСТИК,АНТРАЦИТ</t>
  </si>
  <si>
    <t>КРЫШКА КОНТЕЙНЕРА ДЛЯ СБОРА МУСОРА  PULL 42L, ПЛАСТИК, АНТРАЦИТ</t>
  </si>
  <si>
    <t>УГОЛ ДЛЯ ЗАДНЕЙ СТЕНКИ AVANTECH YOU ДЛЯ СИСТЕМЫ EASYS</t>
  </si>
  <si>
    <t>СОЕДИНИТЕЛЬНАЯ ФУРНИТУРА MULTI CLIP, ЦВЕТ ЧЕРНЫЙ</t>
  </si>
  <si>
    <t>ВИНТ ДЛЯ ДСП С ПЛОСКОЙ ГОЛОВКОЙ, 3,5 X12 ММ, ОЦИНКОВАННЫЙ</t>
  </si>
  <si>
    <t>КРЕПЕЖНЫЙ ВИНТ ДЛЯ АЛЮМИНИЕВОЙ ЗАДНЕЙ СТЕНКИ ЯЩИКА INNOTECH, 3,5Х20 ММ</t>
  </si>
  <si>
    <t>ВИНТ ДЛЯ ДСП С ПЛОСКОЙ ГОЛОВКОЙ, 3,5 X 30 ММ, ОЦИНКОВАННЫЙ</t>
  </si>
  <si>
    <t>ВИНТ ДЛЯ ДСП С ПЛОСКОЙ ГОЛОВКОЙ, 3,5 X 6,5 ММ, ОЦИНКОВАННЫЙ</t>
  </si>
  <si>
    <t>ВИНТ С ПОТАЙНОЙ ГОЛОВКОЙ, 6 X14 ММ, НИКЕЛИРОВАННЫЙ</t>
  </si>
  <si>
    <t>ПОДВЕСНАЯ ШИНА ТИП L, L130,СТАЛЬ,ОЦИНКОВАННАЯ</t>
  </si>
  <si>
    <t>ПОВОРОТНАЯ ПОЛКА COMFORTSPIN</t>
  </si>
  <si>
    <t>КОМПЛЕКТ УДЛИНИТЕЛЯ ЛИНЕЙНОГО УПОРА BLUEMAX MINI,L1500 ММ</t>
  </si>
  <si>
    <t>МАЯТНИКОВЫЙ УПОР ДЛЯ ЛИНЕЙНОГО УПОРА BLUEMAX MINI</t>
  </si>
  <si>
    <t>СВЕРЛИЛЬНЫЙ КОНДУКТОР PRACTICA 240 ДЛЯ ПЕРЕДНЕЙ ПАНЕЛИ, AVANTECH YOU, H77</t>
  </si>
  <si>
    <t>СВЕРЛИЛЬНЫЙ КОНДУКТОР PRACTICA 265 ДЛЯ ПЕРЕДНЕЙ ПАНЕЛИ ВНУТР. ЯЩИКА, AVANTECH YOU</t>
  </si>
  <si>
    <t>СВЕРЛИЛЬНЫЙ КОНДУКТОР PRACTICA 275 ДЛЯ ЗАДНЕЙ СТЕНКИ,AVANTECH YOU,H101-251</t>
  </si>
  <si>
    <t>СВЕРЛИЛЬНЫЙ КОНДУКТОР PRACTICA 295 ДЛЯ ЗАДНЕЙ СТЕНКИ, AVANTECH YOU, H77</t>
  </si>
  <si>
    <t>СВЕРЛИЛЬНЫЙ КОНДУКТОР BLUEJIG ACTRO YOU</t>
  </si>
  <si>
    <t>МОНТАЖНОЕ ПРИСПОСОБЛЕНИЕ BLUEJIG PUSH TO OPEN</t>
  </si>
  <si>
    <t>МОНТАЖНОЕ ПРИСПОСОБЛЕНИЕ AVANFIT 100 AVANTECH YOU</t>
  </si>
  <si>
    <t>МОНТАЖНОЕ ПРИСПОСОБЛЕНИЕ AVANFIT 200 AVANTECH YOU</t>
  </si>
  <si>
    <t>МОНТАЖНОЕ ПРИСПОСОБЛЕНИЕ AVANFIT 300 AVANTECH YOU</t>
  </si>
  <si>
    <t>ИНСТРУМЕНТ ДЛЯ ЗАПРЕССОВКИ СОЕДИНИТЕЛЯ ПЕРЕДНЕЙ ПАНЕЛИ AVANTECH YOU, H77</t>
  </si>
  <si>
    <t>ИНСТРУМЕНТ ДЛЯ ЗАПРЕССОВКИ СОЕДИНИТЕЛЯ ПЕРЕДНЕЙ ПАНЕЛИ AVANTECH YOU, H101/139</t>
  </si>
  <si>
    <t>ИНСТРУМЕНТ ДЛЯ ЗАПРЕССОВКИ СОЕДИНИТЕЛЯ ПЕРЕДНЕЙ ПАНЕЛИ AVANTECH YOU, H187/251</t>
  </si>
  <si>
    <t>ИНСТРУМЕНТ ДЛЯ ЗАПРЕССОВКИ СОЕДИНИТЕЛЯ ПЕРЕДНЕЙ ПАНЕЛИ AVANTECH YOU INLAY, H187</t>
  </si>
  <si>
    <t>ИНСТРУМЕНТ ДЛЯ ЗАПРЕССОВКИ СТАБИЛИЗАТОРА ПЕРЕДНЕЙ ПАНЕЛИ AVANTECH YOU, H251</t>
  </si>
  <si>
    <t>СВЕРЛИЛЬНЫЙ КОНДУКТОР ACCURA С РЕГУЛИРОВКОЙ</t>
  </si>
  <si>
    <t>КОМПЛЕКТ УПОРОВ ACCURA С РЕГУЛИРОВКОЙ</t>
  </si>
  <si>
    <t>СВЕРЛИЛЬНЫЙ КОНДУКТОР ДЛЯ НАПРАВЛЯЮЩИХ, ПЛАСТИК</t>
  </si>
  <si>
    <t>СВЕРЛИЛЬНЫЙ КОНДУКТОР PRACTICA ДЛЯ ПЕРЕДНЕЙ ПАНЕЛИ,AVANTECH YOU</t>
  </si>
  <si>
    <t>ГИЛЬЗОВОЕ СВЕРЛО, D2,5</t>
  </si>
  <si>
    <t>СМЕННОЕ ГИЛЬЗОВОЕ СВЕРЛО, D2,5</t>
  </si>
  <si>
    <t>ЦЕНТРИРУЮЩЕЕ СВЕРЛО, D2,5</t>
  </si>
  <si>
    <t>ЦЕНТРИРУЮЩЕЕ СВЕРЛО, D5</t>
  </si>
  <si>
    <t>СОЕДИНИТЕЛЬНАЯ СТЯЖКА 130 ММ, ЭЛЕМЕНТ С 3 КРЮКАМИ, ТИП 1</t>
  </si>
  <si>
    <t>СОЕДИНИТЕЛЬНАЯ СТЯЖКА 130 ММ, ЭЛЕМЕНТ С 3 КРЮКАМИ, ТИП 2</t>
  </si>
  <si>
    <t>СТЯЖКА СОЕДИНИТ 130ММ, ОПОРНЫЙ ЭЛЕМЕНТ</t>
  </si>
  <si>
    <t>СОЕДИНИТЕЛЬНАЯ СТЯЖКА 130 ММ, ЭЛЕМЕНТ С 2 КРЮКАМИ, ТИП 1</t>
  </si>
  <si>
    <t>СОЕДИНИТЕЛЬНАЯ СТЯЖКА 130 ММ, ЭЛЕМЕНТ С 2 КРЮКАМИ, ТИП 2</t>
  </si>
  <si>
    <t>РЕГУЛИРУЕМАЯ ПО ВЫСОТЕ ОПОРА VARIFIX, ОПОРНАЯ ПОВЕРХНОСТЬ</t>
  </si>
  <si>
    <t>РЕГУЛИРУЕМАЯ ПО ВЫСОТЕ ОПОРА VARIFIX, УГОЛОК</t>
  </si>
  <si>
    <t xml:space="preserve">ПОДВЕСНАЯ ПЛАНКА ПОД ЕВРО ВИНТЫ </t>
  </si>
  <si>
    <t xml:space="preserve">ОПОРНЫЙ УГОЛОК ШЛИЦЕВЫЕ ОТВЕРСТИЯ </t>
  </si>
  <si>
    <t xml:space="preserve">ОПОРНЫЙ УГОЛОК УВЕЛИЧЕННЫЕ ОТВЕРСТИЯ </t>
  </si>
  <si>
    <t>СОЕДИНИТЕЛЬ СРЕДНЕЙ ТРАВЕРСЫ, ОПОРНЫЙ ЭЛЕМЕНТ</t>
  </si>
  <si>
    <t>СОЕДИНИТЕЛЬ СРЕДНЕЙ ТРАВЕРСЫ, УГОЛОК</t>
  </si>
  <si>
    <t xml:space="preserve">ОПОРНАЯ НОЖКА ДЛЯ СРЕДНЕЙ ТРАВЕРСЫ, -0/ +106 </t>
  </si>
  <si>
    <t xml:space="preserve">ОПОРНАЯ НОЖКА ДЛЯ СРЕДНЕЙ ТРАВЕРСЫ,-22/ +96 </t>
  </si>
  <si>
    <t xml:space="preserve">ОПОРНАЯ НОЖКА ДЛЯ СРЕДНЕЙ ТРАВЕРСЫ, -22/ +96 </t>
  </si>
  <si>
    <t>ОПОРА СРЕДНЕЙ ТРАВЕРСЫ ДЛЯ КРОВАТИ, ДЛИНА 190 ММ, ПЛАСТМАССА</t>
  </si>
  <si>
    <t>ОПОРНЫЙ УГОЛОК</t>
  </si>
  <si>
    <t>УГЛОВАЯ КРОВАТНАЯ СТЯЖКА 127 мм</t>
  </si>
  <si>
    <t>УГЛОВАЯ КРОВАТНАЯ СТЯЖКА 127 ММ</t>
  </si>
  <si>
    <t>УГЛОВАЯ КРОВАТНАЯ СТЯЖКА 226 ММ</t>
  </si>
  <si>
    <t>СОЕДИНИТЕЛЬНАЯ СТЯЖКА STABILOFIX, ПЛАСТИНА</t>
  </si>
  <si>
    <t>СОЕДИНИТЕЛЬНАЯ СТЯЖКА STABILOFIX, УГОЛОК</t>
  </si>
  <si>
    <t>ПОДВЕСКА „ЗАМОЧНАЯ СКВАЖИНА“ СТАНДАРТ</t>
  </si>
  <si>
    <t xml:space="preserve">ПОДВЕСКА „ЗАМОЧНАЯ СКВАЖИНА“ </t>
  </si>
  <si>
    <t xml:space="preserve">СТЯЖНАЯ ПЛАС ТИНА   </t>
  </si>
  <si>
    <t xml:space="preserve">СТЯЖНАЯ ПЛАСТИНА (ЗАОСТРЕННАЯ ЧАСТЬ) </t>
  </si>
  <si>
    <t>СТЯЖНАЯ ПЛАСТИНА</t>
  </si>
  <si>
    <t xml:space="preserve">СТЯЖНАЯ ПЛАСТИНА ДЛЯ КУХОННЫХ ДВЕРЕЙ </t>
  </si>
  <si>
    <t>УГОЛОК</t>
  </si>
  <si>
    <t>СТЯЖНОЙ УГОЛОК</t>
  </si>
  <si>
    <t>ОТКИДНОЙ ЭЛЕМЕНТ</t>
  </si>
  <si>
    <t>ОПОРНАЯ ДЕТАЛЬ ДЛЯ СИСТЕМЫ СОЕДИНЕНИЯ COFIX</t>
  </si>
  <si>
    <t>ОТВЕТНАЯ ДЕТАЛЬ 1 ДЛЯ СИСТЕМЫ СОЕДИНЕНИЯ COFIX</t>
  </si>
  <si>
    <t>ОТВЕТНАЯ ДЕТАЛЬ 2 ДЛЯ СИСТЕМЫ СОЕДИНЕНИЯ COFIX</t>
  </si>
  <si>
    <t xml:space="preserve">МОНТАЖНАЯ ПЛАНКА UNIFIX С ДЕМФЕРОМ ДЛЯ КРЕПЛЕНИЯ  FRANKOFLEX И VARIOFLEX </t>
  </si>
  <si>
    <t>COFIX M ПОДДЕРЖИВАЮЩАЯ ДЕТАЛЬ</t>
  </si>
  <si>
    <t>ДЕТАЛЬ 1</t>
  </si>
  <si>
    <t>ДЕТАЛЬ 2</t>
  </si>
  <si>
    <t>МЕХАНИЗМ ТРАНСФОРМАЦИИ ДЛЯ ПОДЛОКОТНИКОВ И ПОДГОЛОВНИКОВ FRANKOFLEX, 90А, 10 ПОЛОЖЕНИЙ</t>
  </si>
  <si>
    <t>PROFLEX С ПЛОСКОЙ НОЖКОЙ A 90- 180°</t>
  </si>
  <si>
    <t>PROFLEX С ПЛОСКОЙ НОЖКОЙ В 90- 180°</t>
  </si>
  <si>
    <t>ДЕКОРАТИВНАЯ ЗАГЛУШКА ДЛЯ VARIOFLEX С КРУГЛОЙ НОЖКОЙ, ХРОМИРОВАННАЯ</t>
  </si>
  <si>
    <t xml:space="preserve">PROFLEX С  ПЛОСКОЙ НОЖКОЙ A 0-105°  </t>
  </si>
  <si>
    <t xml:space="preserve">PROFLEX С  ПЛОСКОЙ НОЖКОЙ В 0-105°  </t>
  </si>
  <si>
    <t>SIMFLEX С КРУГЛОЙ НОЖКОЙ, ДЛИННОЕ ПЛЕЧО УГОЛ 0-90 ГРАДУСОВ ХРОМИРОВАННЫЙ ТИП А</t>
  </si>
  <si>
    <t>SIMFLEX С КРУГЛОЙ НОЖКОЙ, ДЛИННОЕ ПЛЕЧО УГОЛ 0-90 ГРАДУСОВ ХРОМИРОВАННЫЙ ТИП В</t>
  </si>
  <si>
    <t>SIMFLEX С КРУГЛОЙ НОЖКОЙ, КОРОТКОЕ ПЛЕЧО УГОЛ 0-90 ГРАДУСОВ ХРОМИРОВАННЫЙ ТИП А</t>
  </si>
  <si>
    <t>SIMFLEX С КРУГЛОЙ НОЖКОЙ, КОРОТКОЕ ПЛЕЧО УГОЛ 0-90 ГРАДУСОВ ХРОМИРОВАННЫЙ ТИП В</t>
  </si>
  <si>
    <t>МЕХАНИЗМ SIMFLEX С КРУГЛОЙ НОЖ КОЙ,УГОЛ 90°,ТИП А,КОРОТКОЕ ПЛЕЧО,ХРОМИРОВАННЫЙ</t>
  </si>
  <si>
    <t>МЕХАНИЗМ SIMFLEX С КРУГЛОЙ НОЖ КОЙ,УГОЛ 90°,ТИП В,КОРОТКОЕ ПЛЕЧО,ХРОМИРОВАННЫЙ</t>
  </si>
  <si>
    <t>FRICOFLEX, 3 НМ МЕХАНИЗМ РЕГУЛИРОВКИ ДЛЯ ПОДГОЛОВНИКОВ И ПОДЛОКОТНИКОВ, 7 НМ</t>
  </si>
  <si>
    <t>FRICOFLEX, 5 НМ МЕХАНИЗМ РЕГУЛИРОВКИ ДЛЯ ПОДГОЛОВНИКОВ И ПОДЛОКОТНИКОВ, 7 НМ</t>
  </si>
  <si>
    <t>FRICOFLEX, 7 НМ МЕХАНИЗМ РЕГУЛИРОВКИ ДЛЯ ПОДГОЛОВНИКОВ И ПОДЛОКОТНИКОВ, 7 НМ</t>
  </si>
  <si>
    <t>FRICOFLEX, 10 НМ МЕХАНИЗМ РЕГУЛИРОВКИ ДЛЯ ПОДГОЛОВНИКОВ И ПОДЛОКОТНИКОВ</t>
  </si>
  <si>
    <t>FRICOFLEX С КРЕПЕЖНЫМ УГОЛКОМ 7 НМ А</t>
  </si>
  <si>
    <t>FRICOFLEX С КРЕПЕЖНЫМ УГОЛКОМ 7 НМ В</t>
  </si>
  <si>
    <t>FRICOSTRETCH 5 НМ 80 A МЕХАНИЗМ РЕГУЛИРОВКИ ДЛЯ ПОДГОЛОВНИКОВ</t>
  </si>
  <si>
    <t>FRICOSTRETCH 5 НМ 80 В МЕХАНИЗМ РЕГУЛИРОВКИ ДЛЯ ПОДГОЛОВНИКОВ</t>
  </si>
  <si>
    <t>FRICOSTRETCH 7 НМ 80 A МЕХАНИЗМ РЕГУЛИРОВКИ ДЛЯ ПОДГОЛОВНИКОВ</t>
  </si>
  <si>
    <t>FRICOSTRETCH 7 НМ 80 В МЕХАНИЗМ РЕГУЛИРОВКИ ДЛЯ ПОДГОЛОВНИКОВ</t>
  </si>
  <si>
    <t>FRICOSTRETCH 10 НМ 80 A МЕХАНИЗМ РЕГУЛИРОВКИ ДЛЯ ПОДГОЛОВНИКОВ</t>
  </si>
  <si>
    <t>FRICOSTRETCH 10 НМ 80 В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</si>
  <si>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</si>
  <si>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</si>
  <si>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</si>
  <si>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</si>
  <si>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</si>
  <si>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ТЕЛЕСКОПИЧЕСКИЙ МЕХАНИЗМ ТРАНСФОРМАЦИИ RASTOMAT, С КРЕПЕЖНЫМ УГОЛКОМ, 6 ПОЛОЖЕНИЙ</t>
  </si>
  <si>
    <t>ТЕЛЕСКОПИЧЕСКИЙ МЕХАНИЗМ ТРАНСФОРМАЦИИ RASTOMAT, С КРЕПЕЖНЫМ УГОЛКОМ, 10 ПОЛОЖЕНИЙ</t>
  </si>
  <si>
    <t>МЕХАНИЗМ ТРАНСФОРМАЦИИ ДЛЯ КРОВАТЕЙ MULTIFLEX, 13 ПОЛОЖЕНИЙ</t>
  </si>
  <si>
    <t>ВЕРХНЯЯ МОНТАЖНАЯ ПЛАНКА</t>
  </si>
  <si>
    <t>НИЖНЯЯ МОНТАЖНАЯ ПЛАНКА</t>
  </si>
  <si>
    <t>МЕХАНИЗМ ТРАНСФОРМАЦИИ ДЛЯ ПОДЛОКОТНИКОВ И ПОДГОЛОВНИКОВ FRANKOFLEX, 135#, 10 ПОЛОЖЕНИЙ</t>
  </si>
  <si>
    <t>МЕХАНИЗМ ТРАНСФОРМАЦИИ ДЛЯ ПОДЛОКОТНИКОВ И ПОДГОЛОВНИКОВ FRANKOFLEX, 180А, 3 ПОЛОЖЕНИЯ</t>
  </si>
  <si>
    <t>МЕХАНИЗМ ТРАНСФОРМАЦИИ ДЛЯ ПОДЛОКОТНИКОВ И ПОДГОЛОВНИКОВ FRANKOFLEX, 180А, 8 ПОЛОЖЕНИЙ</t>
  </si>
  <si>
    <t>МЕХАНИЗМ ТРАНСФОРМАЦИИ ДЛЯ ПОДЛОКОТНИКОВ И ПОДГОЛОВНИКОВ FRANKOFLEX, 90А, 8 ПОЛОЖЕНИЙ</t>
  </si>
  <si>
    <t>МЕХАНИЗМ ТРАНСФОРМАЦИИ ДЛЯ ПОДЛОКОТНИКОВ И ПОДГОЛОВНИКОВ FRANKOFLEX, 135°/4 ПОЛОЖЕНИЙ</t>
  </si>
  <si>
    <t>МЕХАНИЗМ ТРАНСФОРМАЦИИ ДЛЯ ПОДЛОКОТНИКОВ И ПОДГОЛОВНИКОВ FRANKOFLEX, 90гр/4 ПОЛОЖЕНИЙ</t>
  </si>
  <si>
    <t>МЕХАНИЗМ ТРАНСФОРМАЦИИ ДЛЯ ПОДЛОКОТНИКОВ И ПОДГОЛОВНИКОВ FRANKOFLEX, 90гр/5 ПОЛОЖЕНИЙ</t>
  </si>
  <si>
    <t>МЕХАНИЗМ ТРАНСФОРМАЦИИ ДЛЯ ПОДЛОКОТНИКОВ И ПОДГОЛОВНИКОВ FRANKOFLEX, Пружина135гр/3 ПОЛОЖЕНИЙ А</t>
  </si>
  <si>
    <t>МЕХАНИЗМ ТРАНСФОРМАЦИИ ДЛЯ ПОДЛОКОТНИКОВ И ПОДГОЛОВНИКОВ FRANKOFLEX, Пружина135гр/3 ПОЛОЖЕНИЙ В</t>
  </si>
  <si>
    <t>FRANKOSTRECH, ФУРНИТУРА ДЛЯ РЕГУЛИРОВКИ ПОДГОЛОВНИКА, 10 ПОЛОЖЕНИЙ, С ПРУЖИНОЙ, ТИП B</t>
  </si>
  <si>
    <t>МЕХАНИЗМ ТРАНСФОРМАЦИИ FRANKO STRETCH C ПРУЖИНОЙ,УГОЛ 90°/10 , НУЛЕВАЯ ПОЗИЦИЯ 90°,ТИП В</t>
  </si>
  <si>
    <t>FRANKOSTRECH, ФУРНИТУРА ДЛЯ РЕГУЛИРОВКИ ПОДГОЛОВНИКА, 10 ПОЛОЖЕНИЙ, С ПРУЖИНОЙ, ТИП А</t>
  </si>
  <si>
    <t>МЕХАНИЗМ ТРАНСФОРМАЦИИ FRANKO STRETCH C ПРУЖИНОЙ,УГОЛ 90°/10 , НУЛЕВАЯ ПОЗИЦИЯ 90°,ТИП А</t>
  </si>
  <si>
    <t>МЕХАНИЗМ ТРАНСФОРМАЦИИ ДЛЯ КРОВАТЕЙ MULTIFLEX С НИЖНИМ УГОЛКОМ,13 ПОЛОЖЕНИЙ</t>
  </si>
  <si>
    <t>МЕХАНИЗМ ТРАНСФОРМАЦИИ RASTOMAT,10 ПОЛОЖЕНИЙ</t>
  </si>
  <si>
    <t>VARIOFLEX С КРУГЛОЙ НОЖКОЙ, УГОЛ 0-105 ГРАДУСОВ ХРОМИРОВАННЫЙ</t>
  </si>
  <si>
    <t>VARIOFLEX С КРУГЛОЙ НОЖКОЙ, УГОЛ 255-360 ГРАДУСОВ ХРОМИРОВАННЫЙ</t>
  </si>
  <si>
    <t>VARIOFLEX С ПЛОСКОЙ НОЖКОЙ, УГОЛ 0-105 ГРАДУСОВ ХРОМИРОВАННЫЙ</t>
  </si>
  <si>
    <t>VARIOFLEX  С ПЛОСКОЙ НОЖКОЙ, УГОЛ 255-360 ГРАДУСОВ ХРОМИРОВАННЫЙ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</si>
  <si>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</si>
  <si>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</si>
  <si>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</si>
  <si>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МЕХАНИЗМ ТРАНСФОРМАЦИИ ДЛЯ КРОВАТЕЙ MULTIFLEX С НИЖНИМ УГОЛКОМ, 13 ПОЛОЖЕНИЙ</t>
  </si>
  <si>
    <t>MULTIFLEX С НИЖНИМ УГОЛКОМ, 6 ПОЛОЖЕНИЙ</t>
  </si>
  <si>
    <t>PRODECOR, РУЧКА LURO, МЕЖОСЕВОЕ РАССТОЯНИЕ 96 ММ, ПОД ОЛОВО</t>
  </si>
  <si>
    <t>fix.60 mm</t>
  </si>
  <si>
    <t>Actro YOU и Quadro YOU для деревянных ящиков (дно ЛДСП 16 мм)</t>
  </si>
  <si>
    <t>ПЕТЛЯ SENSYS 8687,УГОЛ 165ГР,ЧАШКА TH52D35,НАКЛАДНАЯ НАВЕСКА, (B12,5)</t>
  </si>
  <si>
    <t>МОНТАЖНАЯ ПЛАНКА SYSTEM 8099, ТИП 1, D10,ПОД ПРИКЛЕИВАНИЕ</t>
  </si>
  <si>
    <t>МОНТАЖНАЯ ПЛАНКА SYSTEM 8099, ТИП 2, D10,ПОД ПРИКЛЕИВАНИЕ</t>
  </si>
  <si>
    <t>ДЕМПФЕР SILENT SYSTEM SLIDELINE 55 / SLIDELINE 56, ДЛЯ ДЕРЕВЯННЫХ ДВЕРЕЙ</t>
  </si>
  <si>
    <t>АДАПТЕР РУЧКИ ДЛЯ РАЗДВИЖНЫХ/ СКЛАДНЫХ ДВЕРЕЙ, ХРОМ, МАТОВЫЙ</t>
  </si>
  <si>
    <t>КОМПЛЕКТ ДОПОЛНИТЕЛЬНОГО ДЕМПФЕРА SILENT SYSTEM ДЛЯ BIG ORG@TOWER</t>
  </si>
  <si>
    <t>РОЛИК РЕГУЛИРУЕМЫЙ ПО ВЫСОТЕ H102-122, D61</t>
  </si>
  <si>
    <t>КЛИН ПОДКЛАДНОЙ, ПЛАСТИК, КОРИЧНЕВЫЙ</t>
  </si>
  <si>
    <t>КОМПЛЕКТ ЯЩИКА AVANTECH YOU, H139,NL270,СЕРЕБРИСТЫЙ</t>
  </si>
  <si>
    <t>КОМПЛЕКТ ЯЩИКА AVANTECH YOU, H139,NL650,СЕРЕБРИСТЫЙ</t>
  </si>
  <si>
    <t>КОМПЛЕКТ ЯЩИКА AVANTECH YOU, H139,NL270,БЕЛЫЙ</t>
  </si>
  <si>
    <t>КОМПЛЕКТ ЯЩИКА AVANTECH YOU, H139,NL650,БЕЛЫЙ</t>
  </si>
  <si>
    <t>КОМПЛЕКТ ЯЩИКА AVANTECH YOU, H139,NL270,АНТРАЦИТ</t>
  </si>
  <si>
    <t>КОМПЛЕКТ ЯЩИКА AVANTECH YOU, H139,NL650,АНТРАЦИТ</t>
  </si>
  <si>
    <t>БОКОВИНА ЯЩИКА AVANTECH YOU, H139,NL270,СЕРЕБРИСТАЯ,ЛЕВАЯ</t>
  </si>
  <si>
    <t>БОКОВИНА ЯЩИКА AVANTECH YOU, H139,NL270,СЕРЕБРИСТАЯ,ПРАВАЯ</t>
  </si>
  <si>
    <t>БОКОВИНА ЯЩИКА AVANTECH YOU, H139,NL650,СЕРЕБРИСТАЯ,ЛЕВАЯ</t>
  </si>
  <si>
    <t>БОКОВИНА ЯЩИКА AVANTECH YOU, H139,NL650,СЕРЕБРИСТАЯ,ПРАВАЯ</t>
  </si>
  <si>
    <t>БОКОВИНА ЯЩИКА AVANTECH YOU, H139,NL270,БЕЛАЯ,ЛЕВАЯ</t>
  </si>
  <si>
    <t>БОКОВИНА ЯЩИКА AVANTECH YOU, H139,NL270,БЕЛАЯ,ПРАВАЯ</t>
  </si>
  <si>
    <t>БОКОВИНА ЯЩИКА AVANTECH YOU, H139,NL650,БЕЛАЯ,ЛЕВАЯ</t>
  </si>
  <si>
    <t>БОКОВИНА ЯЩИКА AVANTECH YOU, H139,NL650,БЕЛАЯ,ПРАВАЯ</t>
  </si>
  <si>
    <t>БОКОВИНА ЯЩИКА AVANTECH YOU, H139,NL270,АНТРАЦИТ,ЛЕВАЯ</t>
  </si>
  <si>
    <t>БОКОВИНА ЯЩИКА AVANTECH YOU, H139,NL270,АНТРАЦИТ,ПРАВАЯ</t>
  </si>
  <si>
    <t>БОКОВИНА ЯЩИКА AVANTECH YOU, H139,NL650,АНТРАЦИТ,ЛЕВАЯ</t>
  </si>
  <si>
    <t>БОКОВИНА ЯЩИКА AVANTECH YOU, H139,NL650,АНТРАЦИТ,ПРАВАЯ</t>
  </si>
  <si>
    <t>КОМПЛЕКТ НАПРАВЛЯЮЩИХ ACTRO SILENT SYSTEM ДЛЯ ARCITECH, 70КГ,NL500,KD16/EB15</t>
  </si>
  <si>
    <t>КОМПЛЕКТ НАПРАВЛЯЮЩИХ ACTRO SILENT SYSTEM ДЛЯ ARCITECH, 70КГ,NL550,KD16/EB15</t>
  </si>
  <si>
    <t>КОМПЛЕКТ НАПРАВЛЯЮЩИХ ACTRO SILENT SYSTEM ДЛЯ ARCITECH, 70КГ,NL650,KD16/EB15</t>
  </si>
  <si>
    <t>КОМПЛЕКТ НАПРАВЛЯЮЩИХ ACTRO SILENT SYSTEM ДЛЯ ARCITECH, 70КГ,NL500,KD18/EB13</t>
  </si>
  <si>
    <t>КОМПЛЕКТ НАПРАВЛЯЮЩИХ ACTRO SILENT SYSTEM ДЛЯ ARCITECH, 70КГ,NL550,KD18/EB13</t>
  </si>
  <si>
    <t>КОМПЛЕКТ НАПРАВЛЯЮЩИХ ACTRO SILENT SYSTEM ДЛЯ ARCITECH, 70КГ,NL650,KD18/EB13</t>
  </si>
  <si>
    <t>КОМПЛЕКТ МЕХАНИЗМА PUSH TO OPEN SILENT 70 ДЛЯ ARCITECH</t>
  </si>
  <si>
    <t>ОРГАНИЗАЦИЯ ORGATRAY 440 ДЛЯ AVANTECH YOU, ARCITECH, INNOTECH ATIRA, T370-440,B601-700,СЕРАЯ</t>
  </si>
  <si>
    <t>ОРГАНИЗАЦИЯ ORGATRAY 440 ДЛЯ AVANTECH YOU, ARCITECH, INNOTECH ATIRA, T441-520,B601-700,СЕРАЯ</t>
  </si>
  <si>
    <t>ОРГАНИЗАЦИЯ ORGATRAY 440 ДЛЯ AVANTECH YOU, ARCITECH, INNOTECH ATIRA, T370-440,B601-700,БЕЛАЯ</t>
  </si>
  <si>
    <t>ОРГАНИЗАЦИЯ ORGATRAY 440 ДЛЯ AVANTECH YOU, ARCITECH, INNOTECH ATIRA, T441-520,B601-700,БЕЛАЯ</t>
  </si>
  <si>
    <t>ОРГАНИЗАЦИЯ ORGATRAY 440 ДЛЯ AVANTECH YOU, ARCITECH, INNOTECH ATIRA, T370-440,B601-700,АНТРАЦИТ</t>
  </si>
  <si>
    <t>ОРГАНИЗАЦИЯ ORGATRAY 440 ДЛЯ AVANTECH YOU, ARCITECH, INNOTECH ATIRA, T441-520,B601-700,АНТРАЦИТ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</si>
  <si>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</si>
  <si>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</si>
  <si>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by Artemiev Ivan, upd: 15.10.2021</t>
  </si>
  <si>
    <t>74.3726</t>
  </si>
  <si>
    <t>83.6394</t>
  </si>
  <si>
    <t>53.6970</t>
  </si>
  <si>
    <t>43.7743</t>
  </si>
  <si>
    <t>15.5396</t>
  </si>
  <si>
    <t>29.6175</t>
  </si>
  <si>
    <t>42.7453</t>
  </si>
  <si>
    <t>13.3483</t>
  </si>
  <si>
    <t>22.7349</t>
  </si>
  <si>
    <t>62.6945</t>
  </si>
  <si>
    <t>95.4339</t>
  </si>
  <si>
    <t>11.2415</t>
  </si>
  <si>
    <t>99.9148</t>
  </si>
  <si>
    <t>17.1880</t>
  </si>
  <si>
    <t>58.6720</t>
  </si>
  <si>
    <t>87.6754</t>
  </si>
  <si>
    <t>11.6427</t>
  </si>
  <si>
    <t>41.9119</t>
  </si>
  <si>
    <t>16.8940</t>
  </si>
  <si>
    <t>21.2797</t>
  </si>
  <si>
    <t>83.4644</t>
  </si>
  <si>
    <t>17.8399</t>
  </si>
  <si>
    <t>103.7319</t>
  </si>
  <si>
    <t>54.4455</t>
  </si>
  <si>
    <t>65.9039</t>
  </si>
  <si>
    <t>57.9316</t>
  </si>
  <si>
    <t>69.0866</t>
  </si>
  <si>
    <t>27.6039</t>
  </si>
  <si>
    <t>99.4734</t>
  </si>
  <si>
    <t>32.7633</t>
  </si>
  <si>
    <t>82.1660</t>
  </si>
  <si>
    <t>79.6366</t>
  </si>
  <si>
    <t>46.9687</t>
  </si>
  <si>
    <t>64.7140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</si>
</sst>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#.##\ &quot;мм&quot;"/>
    <numFmt numFmtId="165" formatCode="0.00\ &quot;мм&quot;;\ #.##\ &quot;мм&quot;"/>
    <numFmt numFmtId="166" formatCode="0.00\ &quot;кг&quot;;\ #.##\ &quot;кг&quot;"/>
    <numFmt numFmtId="167" formatCode="#,##0.00\ &quot;₽&quot;"/>
    <numFmt numFmtId="168" formatCode="0.0"/>
    <numFmt numFmtId="169" formatCode="#,##0.00_р_."/>
    <numFmt numFmtId="170" formatCode="0.00\ &quot;мм&quot;;\ #.00\ &quot;мм&quot;"/>
    <numFmt numFmtId="171" formatCode="0.00\ &quot;руб&quot;;\ #.##\ &quot;руб&quot;"/>
    <numFmt numFmtId="172" formatCode="0;\ #.00"/>
    <numFmt numFmtId="173" formatCode="0\ &quot;шт&quot;;_-@_-"/>
    <numFmt numFmtId="174" formatCode="0.00\ &quot;мм&quot;;_-@_-"/>
    <numFmt numFmtId="175" formatCode="0.00\ &quot;кг&quot;;\-0.00\ &quot;кг&quot;;;@"/>
    <numFmt numFmtId="176" formatCode="0.0_ ;[Red]\-0.0\ "/>
    <numFmt numFmtId="177" formatCode="#\ &quot;мм&quot;"/>
  </numFmts>
  <fonts count="3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b/>
      <u/>
      <sz val="9.9"/>
      <color theme="1"/>
      <name val="Calibri"/>
      <family val="2"/>
      <charset val="204"/>
    </font>
    <font>
      <u/>
      <sz val="14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sans serif font "/>
      <charset val="204"/>
    </font>
    <font>
      <b/>
      <sz val="2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1"/>
      <name val="Bahnschrift SemiBold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EB7B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2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0" xfId="0" applyFill="1" applyBorder="1"/>
    <xf numFmtId="164" fontId="0" fillId="2" borderId="1" xfId="0" applyNumberFormat="1" applyFill="1" applyBorder="1"/>
    <xf numFmtId="164" fontId="0" fillId="2" borderId="0" xfId="0" applyNumberForma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165" fontId="0" fillId="2" borderId="1" xfId="0" applyNumberFormat="1" applyFill="1" applyBorder="1"/>
    <xf numFmtId="2" fontId="0" fillId="2" borderId="1" xfId="0" applyNumberFormat="1" applyFill="1" applyBorder="1"/>
    <xf numFmtId="166" fontId="1" fillId="2" borderId="1" xfId="0" applyNumberFormat="1" applyFont="1" applyFill="1" applyBorder="1" applyAlignment="1"/>
    <xf numFmtId="2" fontId="0" fillId="2" borderId="0" xfId="0" applyNumberFormat="1" applyFill="1"/>
    <xf numFmtId="49" fontId="5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 applyProtection="1">
      <alignment horizontal="center" vertical="center" wrapText="1"/>
      <protection hidden="1"/>
    </xf>
    <xf numFmtId="0" fontId="5" fillId="0" borderId="8" xfId="0" applyFont="1" applyFill="1" applyBorder="1" applyAlignment="1" applyProtection="1">
      <alignment horizontal="center" vertical="center" wrapText="1"/>
      <protection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7" fillId="0" borderId="10" xfId="2" applyFont="1" applyFill="1" applyBorder="1" applyAlignment="1">
      <alignment horizontal="center" vertical="center"/>
    </xf>
    <xf numFmtId="4" fontId="7" fillId="0" borderId="11" xfId="2" applyNumberFormat="1" applyFont="1" applyFill="1" applyBorder="1" applyAlignment="1">
      <alignment horizontal="center" vertical="center"/>
    </xf>
    <xf numFmtId="2" fontId="7" fillId="0" borderId="11" xfId="1" applyNumberFormat="1" applyFont="1" applyFill="1" applyBorder="1" applyAlignment="1">
      <alignment horizontal="center" vertical="center"/>
    </xf>
    <xf numFmtId="9" fontId="7" fillId="0" borderId="10" xfId="2" applyNumberFormat="1" applyFont="1" applyFill="1" applyBorder="1" applyAlignment="1">
      <alignment vertical="center"/>
    </xf>
    <xf numFmtId="9" fontId="0" fillId="0" borderId="0" xfId="0" applyNumberFormat="1" applyFill="1"/>
    <xf numFmtId="169" fontId="7" fillId="0" borderId="10" xfId="2" applyNumberFormat="1" applyFont="1" applyFill="1" applyBorder="1" applyAlignment="1">
      <alignment vertical="center"/>
    </xf>
    <xf numFmtId="0" fontId="3" fillId="0" borderId="0" xfId="0" applyFont="1"/>
    <xf numFmtId="1" fontId="0" fillId="2" borderId="1" xfId="0" applyNumberFormat="1" applyFill="1" applyBorder="1"/>
    <xf numFmtId="170" fontId="0" fillId="2" borderId="1" xfId="0" applyNumberFormat="1" applyFill="1" applyBorder="1"/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2" borderId="1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0" fillId="2" borderId="1" xfId="0" applyNumberFormat="1" applyFill="1" applyBorder="1"/>
    <xf numFmtId="2" fontId="0" fillId="5" borderId="1" xfId="0" applyNumberFormat="1" applyFill="1" applyBorder="1"/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170" fontId="0" fillId="2" borderId="6" xfId="0" applyNumberFormat="1" applyFill="1" applyBorder="1"/>
    <xf numFmtId="0" fontId="10" fillId="2" borderId="0" xfId="3" applyFont="1" applyFill="1" applyAlignment="1" applyProtection="1">
      <alignment horizontal="right" vertical="center"/>
    </xf>
    <xf numFmtId="0" fontId="0" fillId="2" borderId="0" xfId="0" applyFill="1" applyAlignment="1"/>
    <xf numFmtId="0" fontId="0" fillId="0" borderId="1" xfId="0" applyFill="1" applyBorder="1" applyAlignment="1">
      <alignment horizontal="left"/>
    </xf>
    <xf numFmtId="0" fontId="0" fillId="5" borderId="0" xfId="0" applyFill="1"/>
    <xf numFmtId="0" fontId="0" fillId="2" borderId="2" xfId="0" applyFill="1" applyBorder="1" applyAlignment="1">
      <alignment horizontal="left" vertical="center"/>
    </xf>
    <xf numFmtId="172" fontId="0" fillId="2" borderId="1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75" fontId="0" fillId="2" borderId="1" xfId="0" applyNumberFormat="1" applyFill="1" applyBorder="1"/>
    <xf numFmtId="175" fontId="0" fillId="4" borderId="1" xfId="0" applyNumberFormat="1" applyFill="1" applyBorder="1"/>
    <xf numFmtId="0" fontId="1" fillId="4" borderId="1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2" borderId="1" xfId="0" applyFill="1" applyBorder="1" applyProtection="1">
      <protection locked="0"/>
    </xf>
    <xf numFmtId="164" fontId="0" fillId="2" borderId="5" xfId="0" applyNumberFormat="1" applyFill="1" applyBorder="1" applyProtection="1">
      <protection locked="0"/>
    </xf>
    <xf numFmtId="164" fontId="0" fillId="2" borderId="1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Protection="1"/>
    <xf numFmtId="0" fontId="0" fillId="2" borderId="1" xfId="0" applyFill="1" applyBorder="1" applyProtection="1"/>
    <xf numFmtId="0" fontId="0" fillId="2" borderId="0" xfId="0" applyFill="1" applyBorder="1" applyProtection="1"/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164" fontId="0" fillId="2" borderId="0" xfId="0" applyNumberFormat="1" applyFill="1" applyBorder="1" applyProtection="1"/>
    <xf numFmtId="0" fontId="0" fillId="2" borderId="6" xfId="0" applyFill="1" applyBorder="1" applyProtection="1"/>
    <xf numFmtId="0" fontId="0" fillId="2" borderId="2" xfId="0" applyFill="1" applyBorder="1" applyProtection="1"/>
    <xf numFmtId="1" fontId="0" fillId="2" borderId="1" xfId="0" applyNumberFormat="1" applyFill="1" applyBorder="1" applyProtection="1"/>
    <xf numFmtId="1" fontId="0" fillId="2" borderId="0" xfId="0" applyNumberFormat="1" applyFill="1" applyBorder="1" applyProtection="1"/>
    <xf numFmtId="0" fontId="0" fillId="5" borderId="0" xfId="0" applyFill="1" applyProtection="1"/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6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170" fontId="0" fillId="2" borderId="1" xfId="0" applyNumberFormat="1" applyFill="1" applyBorder="1" applyAlignment="1">
      <alignment vertical="center"/>
    </xf>
    <xf numFmtId="170" fontId="0" fillId="2" borderId="6" xfId="0" applyNumberFormat="1" applyFill="1" applyBorder="1" applyAlignment="1">
      <alignment vertical="center"/>
    </xf>
    <xf numFmtId="0" fontId="0" fillId="0" borderId="2" xfId="0" applyBorder="1" applyAlignment="1"/>
    <xf numFmtId="0" fontId="0" fillId="0" borderId="4" xfId="0" applyBorder="1" applyAlignment="1"/>
    <xf numFmtId="164" fontId="0" fillId="2" borderId="6" xfId="0" applyNumberFormat="1" applyFill="1" applyBorder="1" applyAlignment="1" applyProtection="1">
      <alignment vertical="center"/>
      <protection locked="0"/>
    </xf>
    <xf numFmtId="0" fontId="0" fillId="5" borderId="1" xfId="0" applyFill="1" applyBorder="1" applyProtection="1">
      <protection locked="0"/>
    </xf>
    <xf numFmtId="165" fontId="12" fillId="2" borderId="0" xfId="0" applyNumberFormat="1" applyFont="1" applyFill="1" applyBorder="1" applyAlignment="1">
      <alignment vertical="center" textRotation="90"/>
    </xf>
    <xf numFmtId="173" fontId="0" fillId="2" borderId="1" xfId="0" applyNumberFormat="1" applyFill="1" applyBorder="1" applyProtection="1">
      <protection locked="0"/>
    </xf>
    <xf numFmtId="174" fontId="0" fillId="2" borderId="1" xfId="0" applyNumberFormat="1" applyFill="1" applyBorder="1" applyProtection="1">
      <protection locked="0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Protection="1"/>
    <xf numFmtId="2" fontId="0" fillId="2" borderId="4" xfId="0" applyNumberFormat="1" applyFill="1" applyBorder="1" applyAlignment="1">
      <alignment horizontal="center"/>
    </xf>
    <xf numFmtId="0" fontId="0" fillId="2" borderId="1" xfId="0" applyFill="1" applyBorder="1" applyAlignment="1" applyProtection="1">
      <alignment horizontal="center" vertical="center"/>
      <protection locked="0"/>
    </xf>
    <xf numFmtId="49" fontId="3" fillId="0" borderId="0" xfId="0" applyNumberFormat="1" applyFont="1"/>
    <xf numFmtId="0" fontId="1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right"/>
    </xf>
    <xf numFmtId="164" fontId="2" fillId="2" borderId="4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172" fontId="0" fillId="2" borderId="5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/>
    <xf numFmtId="172" fontId="0" fillId="2" borderId="19" xfId="0" applyNumberFormat="1" applyFill="1" applyBorder="1"/>
    <xf numFmtId="165" fontId="0" fillId="2" borderId="6" xfId="0" applyNumberForma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6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0" xfId="0" applyFill="1" applyAlignment="1">
      <alignment horizontal="right" vertical="top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left" vertical="top"/>
    </xf>
    <xf numFmtId="0" fontId="15" fillId="2" borderId="0" xfId="0" applyFont="1" applyFill="1" applyAlignment="1">
      <alignment horizontal="right" vertical="top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 vertical="top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Font="1" applyFill="1" applyBorder="1" applyProtection="1">
      <protection locked="0"/>
    </xf>
    <xf numFmtId="0" fontId="0" fillId="5" borderId="0" xfId="0" applyFill="1" applyProtection="1">
      <protection locked="0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0" fontId="0" fillId="2" borderId="2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23" xfId="0" applyFill="1" applyBorder="1"/>
    <xf numFmtId="0" fontId="0" fillId="2" borderId="24" xfId="0" applyFill="1" applyBorder="1"/>
    <xf numFmtId="165" fontId="12" fillId="2" borderId="24" xfId="0" applyNumberFormat="1" applyFont="1" applyFill="1" applyBorder="1" applyAlignment="1">
      <alignment vertical="center" textRotation="90"/>
    </xf>
    <xf numFmtId="0" fontId="0" fillId="2" borderId="31" xfId="0" applyFill="1" applyBorder="1"/>
    <xf numFmtId="0" fontId="0" fillId="2" borderId="32" xfId="0" applyFill="1" applyBorder="1" applyAlignment="1">
      <alignment horizontal="center"/>
    </xf>
    <xf numFmtId="0" fontId="0" fillId="2" borderId="34" xfId="0" applyFill="1" applyBorder="1"/>
    <xf numFmtId="164" fontId="0" fillId="2" borderId="35" xfId="0" applyNumberFormat="1" applyFill="1" applyBorder="1" applyProtection="1">
      <protection locked="0"/>
    </xf>
    <xf numFmtId="0" fontId="1" fillId="2" borderId="31" xfId="0" applyFont="1" applyFill="1" applyBorder="1" applyAlignment="1">
      <alignment horizontal="center"/>
    </xf>
    <xf numFmtId="0" fontId="0" fillId="2" borderId="36" xfId="0" applyFill="1" applyBorder="1"/>
    <xf numFmtId="165" fontId="12" fillId="2" borderId="0" xfId="0" applyNumberFormat="1" applyFont="1" applyFill="1" applyBorder="1" applyAlignment="1">
      <alignment textRotation="90"/>
    </xf>
    <xf numFmtId="2" fontId="0" fillId="5" borderId="1" xfId="0" applyNumberFormat="1" applyFill="1" applyBorder="1" applyProtection="1">
      <protection locked="0"/>
    </xf>
    <xf numFmtId="165" fontId="1" fillId="2" borderId="0" xfId="0" applyNumberFormat="1" applyFont="1" applyFill="1" applyBorder="1" applyAlignment="1">
      <alignment horizontal="left" vertical="center"/>
    </xf>
    <xf numFmtId="165" fontId="12" fillId="2" borderId="23" xfId="0" applyNumberFormat="1" applyFont="1" applyFill="1" applyBorder="1" applyAlignment="1">
      <alignment vertical="center" textRotation="90"/>
    </xf>
    <xf numFmtId="165" fontId="1" fillId="2" borderId="23" xfId="0" applyNumberFormat="1" applyFont="1" applyFill="1" applyBorder="1" applyAlignment="1">
      <alignment horizontal="right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164" fontId="0" fillId="2" borderId="33" xfId="0" applyNumberFormat="1" applyFill="1" applyBorder="1" applyProtection="1">
      <protection locked="0"/>
    </xf>
    <xf numFmtId="164" fontId="0" fillId="2" borderId="40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169" fontId="8" fillId="0" borderId="10" xfId="2" applyNumberFormat="1" applyFont="1" applyFill="1" applyBorder="1" applyAlignment="1">
      <alignment vertical="center"/>
    </xf>
    <xf numFmtId="0" fontId="1" fillId="2" borderId="0" xfId="0" applyFont="1" applyFill="1" applyProtection="1"/>
    <xf numFmtId="0" fontId="15" fillId="2" borderId="0" xfId="0" applyFont="1" applyFill="1" applyAlignment="1" applyProtection="1">
      <alignment horizontal="right" vertical="center"/>
    </xf>
    <xf numFmtId="0" fontId="15" fillId="2" borderId="0" xfId="0" applyFont="1" applyFill="1" applyAlignment="1" applyProtection="1">
      <alignment horizontal="left" vertical="center"/>
    </xf>
    <xf numFmtId="164" fontId="17" fillId="2" borderId="0" xfId="0" applyNumberFormat="1" applyFont="1" applyFill="1" applyBorder="1" applyAlignment="1" applyProtection="1">
      <alignment vertical="center"/>
    </xf>
    <xf numFmtId="164" fontId="0" fillId="2" borderId="0" xfId="0" applyNumberFormat="1" applyFill="1" applyBorder="1" applyAlignment="1" applyProtection="1">
      <alignment vertical="center"/>
    </xf>
    <xf numFmtId="0" fontId="0" fillId="2" borderId="32" xfId="0" applyFill="1" applyBorder="1" applyAlignment="1" applyProtection="1">
      <alignment horizontal="center"/>
    </xf>
    <xf numFmtId="164" fontId="17" fillId="2" borderId="12" xfId="0" applyNumberFormat="1" applyFont="1" applyFill="1" applyBorder="1" applyAlignment="1" applyProtection="1"/>
    <xf numFmtId="0" fontId="0" fillId="2" borderId="12" xfId="0" applyNumberFormat="1" applyFont="1" applyFill="1" applyBorder="1" applyAlignment="1" applyProtection="1"/>
    <xf numFmtId="164" fontId="1" fillId="2" borderId="12" xfId="0" applyNumberFormat="1" applyFont="1" applyFill="1" applyBorder="1" applyAlignment="1" applyProtection="1"/>
    <xf numFmtId="0" fontId="1" fillId="2" borderId="0" xfId="0" applyFont="1" applyFill="1" applyBorder="1" applyProtection="1"/>
    <xf numFmtId="0" fontId="0" fillId="2" borderId="14" xfId="0" applyFill="1" applyBorder="1" applyProtection="1"/>
    <xf numFmtId="164" fontId="0" fillId="2" borderId="14" xfId="0" applyNumberFormat="1" applyFill="1" applyBorder="1" applyProtection="1"/>
    <xf numFmtId="0" fontId="0" fillId="2" borderId="12" xfId="0" applyFill="1" applyBorder="1" applyProtection="1"/>
    <xf numFmtId="0" fontId="0" fillId="2" borderId="12" xfId="0" applyNumberFormat="1" applyFill="1" applyBorder="1" applyProtection="1"/>
    <xf numFmtId="0" fontId="1" fillId="2" borderId="12" xfId="0" applyNumberFormat="1" applyFont="1" applyFill="1" applyBorder="1" applyProtection="1"/>
    <xf numFmtId="0" fontId="1" fillId="2" borderId="12" xfId="0" applyFont="1" applyFill="1" applyBorder="1" applyProtection="1"/>
    <xf numFmtId="176" fontId="0" fillId="2" borderId="12" xfId="0" applyNumberFormat="1" applyFill="1" applyBorder="1" applyProtection="1"/>
    <xf numFmtId="168" fontId="0" fillId="2" borderId="3" xfId="0" applyNumberFormat="1" applyFill="1" applyBorder="1" applyProtection="1"/>
    <xf numFmtId="0" fontId="1" fillId="2" borderId="3" xfId="0" applyFont="1" applyFill="1" applyBorder="1" applyProtection="1"/>
    <xf numFmtId="0" fontId="0" fillId="2" borderId="26" xfId="0" applyFill="1" applyBorder="1" applyProtection="1"/>
    <xf numFmtId="164" fontId="0" fillId="2" borderId="26" xfId="0" applyNumberFormat="1" applyFill="1" applyBorder="1" applyProtection="1"/>
    <xf numFmtId="0" fontId="0" fillId="2" borderId="0" xfId="0" applyFill="1" applyAlignment="1" applyProtection="1">
      <alignment horizontal="right"/>
    </xf>
    <xf numFmtId="164" fontId="0" fillId="2" borderId="0" xfId="0" applyNumberFormat="1" applyFill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>
      <alignment vertical="center"/>
    </xf>
    <xf numFmtId="164" fontId="17" fillId="2" borderId="0" xfId="0" applyNumberFormat="1" applyFont="1" applyFill="1" applyProtection="1"/>
    <xf numFmtId="0" fontId="0" fillId="2" borderId="50" xfId="0" applyFill="1" applyBorder="1" applyProtection="1"/>
    <xf numFmtId="0" fontId="1" fillId="2" borderId="55" xfId="0" applyFont="1" applyFill="1" applyBorder="1" applyAlignment="1" applyProtection="1">
      <alignment horizontal="center" vertical="center" wrapText="1"/>
    </xf>
    <xf numFmtId="164" fontId="0" fillId="2" borderId="13" xfId="0" applyNumberFormat="1" applyFill="1" applyBorder="1" applyProtection="1"/>
    <xf numFmtId="0" fontId="0" fillId="2" borderId="1" xfId="0" applyFill="1" applyBorder="1" applyAlignment="1" applyProtection="1">
      <alignment horizontal="center" vertical="center"/>
    </xf>
    <xf numFmtId="164" fontId="0" fillId="2" borderId="33" xfId="0" applyNumberFormat="1" applyFill="1" applyBorder="1" applyAlignment="1" applyProtection="1">
      <alignment horizontal="center" vertical="center"/>
    </xf>
    <xf numFmtId="0" fontId="19" fillId="2" borderId="0" xfId="0" applyFont="1" applyFill="1" applyBorder="1" applyProtection="1"/>
    <xf numFmtId="0" fontId="1" fillId="2" borderId="36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wrapText="1"/>
    </xf>
    <xf numFmtId="0" fontId="19" fillId="0" borderId="0" xfId="0" applyFont="1" applyFill="1" applyProtection="1"/>
    <xf numFmtId="0" fontId="19" fillId="0" borderId="1" xfId="0" applyFont="1" applyFill="1" applyBorder="1" applyProtection="1"/>
    <xf numFmtId="0" fontId="19" fillId="0" borderId="1" xfId="0" applyFont="1" applyFill="1" applyBorder="1" applyAlignment="1" applyProtection="1"/>
    <xf numFmtId="0" fontId="19" fillId="5" borderId="1" xfId="0" applyFont="1" applyFill="1" applyBorder="1" applyProtection="1"/>
    <xf numFmtId="0" fontId="0" fillId="2" borderId="50" xfId="0" applyNumberFormat="1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0" fillId="2" borderId="50" xfId="0" applyFill="1" applyBorder="1" applyAlignment="1" applyProtection="1">
      <alignment horizontal="center"/>
    </xf>
    <xf numFmtId="2" fontId="19" fillId="0" borderId="1" xfId="0" applyNumberFormat="1" applyFont="1" applyFill="1" applyBorder="1" applyProtection="1"/>
    <xf numFmtId="0" fontId="19" fillId="0" borderId="1" xfId="0" applyNumberFormat="1" applyFont="1" applyFill="1" applyBorder="1" applyProtection="1"/>
    <xf numFmtId="0" fontId="19" fillId="2" borderId="1" xfId="0" applyFont="1" applyFill="1" applyBorder="1" applyProtection="1"/>
    <xf numFmtId="164" fontId="0" fillId="2" borderId="43" xfId="0" applyNumberFormat="1" applyFill="1" applyBorder="1" applyProtection="1">
      <protection locked="0"/>
    </xf>
    <xf numFmtId="0" fontId="0" fillId="2" borderId="33" xfId="0" applyFill="1" applyBorder="1" applyAlignment="1" applyProtection="1">
      <alignment horizontal="center"/>
      <protection locked="0"/>
    </xf>
    <xf numFmtId="0" fontId="0" fillId="2" borderId="45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/>
    <xf numFmtId="0" fontId="16" fillId="2" borderId="0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horizontal="center" vertical="center"/>
    </xf>
    <xf numFmtId="0" fontId="0" fillId="0" borderId="0" xfId="0" applyNumberFormat="1"/>
    <xf numFmtId="2" fontId="0" fillId="0" borderId="0" xfId="0" applyNumberFormat="1"/>
    <xf numFmtId="0" fontId="24" fillId="2" borderId="0" xfId="0" applyFont="1" applyFill="1" applyBorder="1" applyAlignment="1" applyProtection="1"/>
    <xf numFmtId="0" fontId="1" fillId="2" borderId="42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0" fontId="25" fillId="2" borderId="36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164" fontId="0" fillId="2" borderId="31" xfId="0" applyNumberFormat="1" applyFill="1" applyBorder="1"/>
    <xf numFmtId="164" fontId="0" fillId="2" borderId="36" xfId="0" applyNumberFormat="1" applyFill="1" applyBorder="1"/>
    <xf numFmtId="164" fontId="0" fillId="2" borderId="3" xfId="0" applyNumberFormat="1" applyFill="1" applyBorder="1"/>
    <xf numFmtId="164" fontId="0" fillId="2" borderId="33" xfId="0" applyNumberFormat="1" applyFill="1" applyBorder="1"/>
    <xf numFmtId="0" fontId="0" fillId="2" borderId="0" xfId="0" applyFill="1" applyAlignment="1">
      <alignment horizontal="right"/>
    </xf>
    <xf numFmtId="164" fontId="0" fillId="2" borderId="38" xfId="0" applyNumberFormat="1" applyFill="1" applyBorder="1"/>
    <xf numFmtId="164" fontId="0" fillId="2" borderId="45" xfId="0" applyNumberFormat="1" applyFill="1" applyBorder="1"/>
    <xf numFmtId="164" fontId="0" fillId="2" borderId="43" xfId="0" applyNumberFormat="1" applyFill="1" applyBorder="1"/>
    <xf numFmtId="0" fontId="1" fillId="2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165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172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vertical="center"/>
    </xf>
    <xf numFmtId="0" fontId="0" fillId="0" borderId="6" xfId="0" applyNumberFormat="1" applyFill="1" applyBorder="1" applyAlignment="1" applyProtection="1">
      <alignment horizontal="right" vertical="center"/>
      <protection locked="0"/>
    </xf>
    <xf numFmtId="0" fontId="23" fillId="2" borderId="0" xfId="0" applyFont="1" applyFill="1" applyAlignment="1" applyProtection="1">
      <alignment horizontal="center"/>
    </xf>
    <xf numFmtId="0" fontId="23" fillId="2" borderId="0" xfId="0" applyFont="1" applyFill="1" applyAlignment="1" applyProtection="1">
      <alignment horizontal="center" vertical="center"/>
    </xf>
    <xf numFmtId="0" fontId="12" fillId="2" borderId="31" xfId="0" applyFont="1" applyFill="1" applyBorder="1" applyProtection="1"/>
    <xf numFmtId="0" fontId="12" fillId="2" borderId="34" xfId="0" applyFont="1" applyFill="1" applyBorder="1" applyProtection="1"/>
    <xf numFmtId="0" fontId="12" fillId="2" borderId="36" xfId="0" applyFont="1" applyFill="1" applyBorder="1" applyProtection="1"/>
    <xf numFmtId="0" fontId="12" fillId="2" borderId="0" xfId="0" applyFont="1" applyFill="1" applyBorder="1" applyAlignment="1"/>
    <xf numFmtId="0" fontId="1" fillId="2" borderId="0" xfId="0" applyFont="1" applyFill="1" applyBorder="1" applyAlignment="1"/>
    <xf numFmtId="0" fontId="0" fillId="2" borderId="34" xfId="0" applyFill="1" applyBorder="1" applyAlignment="1">
      <alignment horizontal="left"/>
    </xf>
    <xf numFmtId="0" fontId="1" fillId="2" borderId="24" xfId="0" applyFont="1" applyFill="1" applyBorder="1" applyAlignment="1"/>
    <xf numFmtId="0" fontId="1" fillId="2" borderId="23" xfId="0" applyFont="1" applyFill="1" applyBorder="1" applyAlignment="1">
      <alignment horizontal="right"/>
    </xf>
    <xf numFmtId="0" fontId="12" fillId="2" borderId="0" xfId="0" applyFont="1" applyFill="1" applyBorder="1" applyAlignment="1">
      <alignment vertical="center"/>
    </xf>
    <xf numFmtId="164" fontId="0" fillId="2" borderId="35" xfId="0" applyNumberFormat="1" applyFill="1" applyBorder="1" applyAlignment="1" applyProtection="1">
      <alignment horizontal="right"/>
      <protection locked="0"/>
    </xf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165" fontId="29" fillId="2" borderId="23" xfId="0" applyNumberFormat="1" applyFont="1" applyFill="1" applyBorder="1" applyAlignment="1">
      <alignment horizontal="right" vertical="center"/>
    </xf>
    <xf numFmtId="0" fontId="12" fillId="2" borderId="24" xfId="0" applyFont="1" applyFill="1" applyBorder="1" applyAlignment="1">
      <alignment vertical="center"/>
    </xf>
    <xf numFmtId="165" fontId="12" fillId="2" borderId="25" xfId="0" applyNumberFormat="1" applyFont="1" applyFill="1" applyBorder="1" applyAlignment="1"/>
    <xf numFmtId="0" fontId="12" fillId="2" borderId="26" xfId="0" applyFont="1" applyFill="1" applyBorder="1" applyAlignment="1"/>
    <xf numFmtId="0" fontId="12" fillId="2" borderId="27" xfId="0" applyFont="1" applyFill="1" applyBorder="1" applyAlignment="1"/>
    <xf numFmtId="165" fontId="12" fillId="2" borderId="23" xfId="0" applyNumberFormat="1" applyFont="1" applyFill="1" applyBorder="1" applyAlignment="1">
      <alignment horizontal="right" vertical="center"/>
    </xf>
    <xf numFmtId="165" fontId="12" fillId="2" borderId="23" xfId="0" applyNumberFormat="1" applyFont="1" applyFill="1" applyBorder="1" applyAlignment="1"/>
    <xf numFmtId="0" fontId="12" fillId="2" borderId="24" xfId="0" applyFont="1" applyFill="1" applyBorder="1" applyAlignment="1"/>
    <xf numFmtId="165" fontId="29" fillId="2" borderId="0" xfId="0" applyNumberFormat="1" applyFont="1" applyFill="1" applyBorder="1" applyAlignment="1">
      <alignment horizontal="left" vertical="center"/>
    </xf>
    <xf numFmtId="165" fontId="29" fillId="2" borderId="23" xfId="0" applyNumberFormat="1" applyFont="1" applyFill="1" applyBorder="1" applyAlignment="1">
      <alignment horizontal="right"/>
    </xf>
    <xf numFmtId="0" fontId="0" fillId="5" borderId="1" xfId="0" applyFill="1" applyBorder="1" applyAlignment="1" applyProtection="1">
      <alignment wrapText="1"/>
      <protection locked="0"/>
    </xf>
    <xf numFmtId="2" fontId="0" fillId="2" borderId="1" xfId="0" applyNumberFormat="1" applyFill="1" applyBorder="1" applyProtection="1">
      <protection locked="0"/>
    </xf>
    <xf numFmtId="1" fontId="1" fillId="2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horizontal="right"/>
      <protection locked="0"/>
    </xf>
    <xf numFmtId="1" fontId="0" fillId="2" borderId="1" xfId="0" applyNumberFormat="1" applyFill="1" applyBorder="1" applyProtection="1">
      <protection locked="0"/>
    </xf>
    <xf numFmtId="1" fontId="0" fillId="2" borderId="0" xfId="0" applyNumberFormat="1" applyFill="1" applyBorder="1" applyProtection="1">
      <protection locked="0"/>
    </xf>
    <xf numFmtId="2" fontId="0" fillId="2" borderId="0" xfId="0" applyNumberFormat="1" applyFill="1" applyProtection="1">
      <protection locked="0"/>
    </xf>
    <xf numFmtId="0" fontId="0" fillId="2" borderId="0" xfId="0" applyNumberFormat="1" applyFill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5" borderId="12" xfId="0" applyFill="1" applyBorder="1" applyAlignment="1" applyProtection="1">
      <alignment horizontal="center"/>
      <protection locked="0"/>
    </xf>
    <xf numFmtId="2" fontId="0" fillId="2" borderId="6" xfId="0" applyNumberFormat="1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23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0" fillId="2" borderId="25" xfId="0" applyFill="1" applyBorder="1" applyProtection="1">
      <protection locked="0"/>
    </xf>
    <xf numFmtId="0" fontId="0" fillId="2" borderId="27" xfId="0" applyFill="1" applyBorder="1" applyProtection="1">
      <protection locked="0"/>
    </xf>
    <xf numFmtId="0" fontId="0" fillId="2" borderId="50" xfId="0" applyFill="1" applyBorder="1" applyProtection="1">
      <protection locked="0"/>
    </xf>
    <xf numFmtId="0" fontId="0" fillId="2" borderId="57" xfId="0" applyFill="1" applyBorder="1" applyProtection="1">
      <protection locked="0"/>
    </xf>
    <xf numFmtId="0" fontId="0" fillId="5" borderId="22" xfId="0" applyFill="1" applyBorder="1" applyProtection="1">
      <protection locked="0"/>
    </xf>
    <xf numFmtId="0" fontId="0" fillId="2" borderId="31" xfId="0" applyFill="1" applyBorder="1" applyProtection="1">
      <protection locked="0"/>
    </xf>
    <xf numFmtId="0" fontId="0" fillId="2" borderId="36" xfId="0" applyFill="1" applyBorder="1" applyProtection="1">
      <protection locked="0"/>
    </xf>
    <xf numFmtId="0" fontId="0" fillId="2" borderId="43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60" xfId="0" applyFill="1" applyBorder="1" applyProtection="1">
      <protection locked="0"/>
    </xf>
    <xf numFmtId="0" fontId="0" fillId="2" borderId="61" xfId="0" applyFill="1" applyBorder="1" applyProtection="1">
      <protection locked="0"/>
    </xf>
    <xf numFmtId="0" fontId="0" fillId="2" borderId="62" xfId="0" applyFill="1" applyBorder="1" applyProtection="1">
      <protection locked="0"/>
    </xf>
    <xf numFmtId="0" fontId="0" fillId="0" borderId="4" xfId="0" applyBorder="1" applyProtection="1">
      <protection locked="0"/>
    </xf>
    <xf numFmtId="0" fontId="0" fillId="2" borderId="55" xfId="0" applyFill="1" applyBorder="1" applyProtection="1">
      <protection locked="0"/>
    </xf>
    <xf numFmtId="0" fontId="0" fillId="2" borderId="33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0" fillId="2" borderId="45" xfId="0" applyFill="1" applyBorder="1" applyProtection="1">
      <protection locked="0"/>
    </xf>
    <xf numFmtId="0" fontId="0" fillId="2" borderId="0" xfId="0" applyFill="1" applyAlignment="1" applyProtection="1">
      <protection locked="0"/>
    </xf>
    <xf numFmtId="0" fontId="1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65" xfId="0" applyFill="1" applyBorder="1"/>
    <xf numFmtId="165" fontId="0" fillId="2" borderId="65" xfId="0" applyNumberFormat="1" applyFill="1" applyBorder="1" applyAlignment="1">
      <alignment horizontal="center"/>
    </xf>
    <xf numFmtId="164" fontId="0" fillId="5" borderId="1" xfId="0" applyNumberFormat="1" applyFill="1" applyBorder="1"/>
    <xf numFmtId="0" fontId="0" fillId="5" borderId="12" xfId="0" applyFill="1" applyBorder="1" applyAlignment="1" applyProtection="1">
      <alignment horizontal="center"/>
      <protection locked="0"/>
    </xf>
    <xf numFmtId="0" fontId="0" fillId="2" borderId="1" xfId="0" applyFill="1" applyBorder="1" applyAlignment="1"/>
    <xf numFmtId="0" fontId="0" fillId="5" borderId="0" xfId="0" applyFill="1" applyBorder="1"/>
    <xf numFmtId="165" fontId="0" fillId="2" borderId="1" xfId="0" applyNumberFormat="1" applyFill="1" applyBorder="1" applyAlignment="1">
      <alignment horizontal="right"/>
    </xf>
    <xf numFmtId="170" fontId="0" fillId="2" borderId="1" xfId="0" applyNumberFormat="1" applyFill="1" applyBorder="1" applyAlignment="1">
      <alignment horizontal="right"/>
    </xf>
    <xf numFmtId="170" fontId="0" fillId="2" borderId="0" xfId="0" applyNumberFormat="1" applyFill="1" applyBorder="1"/>
    <xf numFmtId="164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165" fontId="0" fillId="2" borderId="0" xfId="0" applyNumberFormat="1" applyFill="1" applyProtection="1">
      <protection locked="0"/>
    </xf>
    <xf numFmtId="0" fontId="7" fillId="0" borderId="66" xfId="2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5" fontId="0" fillId="2" borderId="0" xfId="0" applyNumberFormat="1" applyFill="1" applyBorder="1" applyAlignment="1"/>
    <xf numFmtId="0" fontId="0" fillId="2" borderId="5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7" fillId="0" borderId="10" xfId="2" applyNumberFormat="1" applyFont="1" applyFill="1" applyBorder="1" applyAlignment="1">
      <alignment vertical="center"/>
    </xf>
    <xf numFmtId="0" fontId="7" fillId="0" borderId="11" xfId="2" applyNumberFormat="1" applyFont="1" applyFill="1" applyBorder="1" applyAlignment="1">
      <alignment vertical="center"/>
    </xf>
    <xf numFmtId="0" fontId="7" fillId="0" borderId="10" xfId="2" quotePrefix="1" applyNumberFormat="1" applyFont="1" applyFill="1" applyBorder="1" applyAlignment="1">
      <alignment vertical="center"/>
    </xf>
    <xf numFmtId="169" fontId="7" fillId="0" borderId="3" xfId="2" applyNumberFormat="1" applyFont="1" applyFill="1" applyBorder="1" applyAlignment="1">
      <alignment horizontal="left" vertical="center"/>
    </xf>
    <xf numFmtId="0" fontId="26" fillId="7" borderId="0" xfId="0" applyFont="1" applyFill="1" applyProtection="1"/>
    <xf numFmtId="0" fontId="0" fillId="7" borderId="0" xfId="0" applyFill="1" applyProtection="1"/>
    <xf numFmtId="0" fontId="28" fillId="7" borderId="0" xfId="0" applyFont="1" applyFill="1" applyBorder="1" applyAlignment="1" applyProtection="1">
      <alignment vertical="center"/>
    </xf>
    <xf numFmtId="0" fontId="27" fillId="7" borderId="0" xfId="0" applyFont="1" applyFill="1" applyBorder="1" applyAlignment="1" applyProtection="1">
      <alignment vertical="center"/>
    </xf>
    <xf numFmtId="0" fontId="0" fillId="7" borderId="0" xfId="0" applyFill="1" applyAlignment="1" applyProtection="1"/>
    <xf numFmtId="172" fontId="0" fillId="2" borderId="2" xfId="0" applyNumberForma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2" fontId="0" fillId="2" borderId="16" xfId="0" applyNumberFormat="1" applyFill="1" applyBorder="1" applyAlignment="1">
      <alignment horizontal="center"/>
    </xf>
    <xf numFmtId="0" fontId="0" fillId="7" borderId="0" xfId="0" applyFill="1" applyBorder="1" applyProtection="1"/>
    <xf numFmtId="0" fontId="0" fillId="7" borderId="0" xfId="0" applyFont="1" applyFill="1" applyBorder="1" applyProtection="1"/>
    <xf numFmtId="0" fontId="27" fillId="7" borderId="0" xfId="0" applyFont="1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center" vertical="center"/>
    </xf>
    <xf numFmtId="0" fontId="27" fillId="7" borderId="0" xfId="0" applyFont="1" applyFill="1" applyBorder="1" applyAlignment="1" applyProtection="1">
      <alignment horizontal="center"/>
    </xf>
    <xf numFmtId="0" fontId="28" fillId="7" borderId="0" xfId="0" applyFont="1" applyFill="1" applyBorder="1" applyAlignment="1" applyProtection="1">
      <alignment horizontal="center" vertical="center"/>
    </xf>
    <xf numFmtId="0" fontId="33" fillId="7" borderId="0" xfId="0" applyFont="1" applyFill="1" applyAlignment="1" applyProtection="1">
      <alignment horizontal="center" vertical="center"/>
    </xf>
    <xf numFmtId="0" fontId="28" fillId="7" borderId="12" xfId="0" applyFont="1" applyFill="1" applyBorder="1" applyAlignment="1" applyProtection="1">
      <alignment horizontal="center" vertical="center"/>
    </xf>
    <xf numFmtId="0" fontId="31" fillId="7" borderId="0" xfId="0" applyFont="1" applyFill="1" applyBorder="1" applyAlignment="1" applyProtection="1">
      <alignment horizontal="center" vertical="center"/>
    </xf>
    <xf numFmtId="167" fontId="31" fillId="7" borderId="0" xfId="0" applyNumberFormat="1" applyFont="1" applyFill="1" applyBorder="1" applyAlignment="1" applyProtection="1">
      <alignment horizontal="center" vertical="center"/>
      <protection locked="0"/>
    </xf>
    <xf numFmtId="168" fontId="31" fillId="7" borderId="0" xfId="0" applyNumberFormat="1" applyFont="1" applyFill="1" applyBorder="1" applyAlignment="1" applyProtection="1">
      <alignment horizontal="center" vertical="center"/>
      <protection locked="0"/>
    </xf>
    <xf numFmtId="9" fontId="31" fillId="7" borderId="0" xfId="0" applyNumberFormat="1" applyFont="1" applyFill="1" applyBorder="1" applyAlignment="1" applyProtection="1">
      <alignment horizontal="center" vertical="center"/>
      <protection locked="0"/>
    </xf>
    <xf numFmtId="0" fontId="32" fillId="7" borderId="0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10" fillId="2" borderId="12" xfId="3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0" fillId="2" borderId="2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3" borderId="1" xfId="0" applyFill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2" borderId="0" xfId="0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center" vertical="center"/>
    </xf>
    <xf numFmtId="171" fontId="2" fillId="2" borderId="0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164" fontId="1" fillId="2" borderId="2" xfId="0" applyNumberFormat="1" applyFont="1" applyFill="1" applyBorder="1" applyAlignment="1">
      <alignment horizontal="right"/>
    </xf>
    <xf numFmtId="164" fontId="1" fillId="2" borderId="4" xfId="0" applyNumberFormat="1" applyFont="1" applyFill="1" applyBorder="1" applyAlignment="1">
      <alignment horizontal="right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1" fillId="6" borderId="1" xfId="3" applyFon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5" borderId="12" xfId="0" applyFill="1" applyBorder="1" applyAlignment="1">
      <alignment horizontal="center"/>
    </xf>
    <xf numFmtId="171" fontId="2" fillId="4" borderId="2" xfId="0" applyNumberFormat="1" applyFont="1" applyFill="1" applyBorder="1" applyAlignment="1">
      <alignment horizontal="center" vertical="center"/>
    </xf>
    <xf numFmtId="171" fontId="2" fillId="4" borderId="4" xfId="0" applyNumberFormat="1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164" fontId="13" fillId="2" borderId="3" xfId="0" applyNumberFormat="1" applyFont="1" applyFill="1" applyBorder="1" applyAlignment="1">
      <alignment horizontal="center" vertical="center"/>
    </xf>
    <xf numFmtId="0" fontId="10" fillId="2" borderId="0" xfId="3" applyFont="1" applyFill="1" applyBorder="1" applyAlignment="1" applyProtection="1">
      <alignment horizontal="center" vertical="center"/>
    </xf>
    <xf numFmtId="164" fontId="0" fillId="2" borderId="0" xfId="0" applyNumberFormat="1" applyFill="1" applyBorder="1" applyAlignment="1">
      <alignment horizontal="left"/>
    </xf>
    <xf numFmtId="0" fontId="2" fillId="2" borderId="14" xfId="0" applyNumberFormat="1" applyFont="1" applyFill="1" applyBorder="1" applyAlignment="1">
      <alignment horizontal="right" vertical="center"/>
    </xf>
    <xf numFmtId="164" fontId="0" fillId="2" borderId="13" xfId="0" applyNumberFormat="1" applyFill="1" applyBorder="1" applyAlignment="1">
      <alignment horizontal="left"/>
    </xf>
    <xf numFmtId="164" fontId="0" fillId="2" borderId="14" xfId="0" applyNumberFormat="1" applyFill="1" applyBorder="1" applyAlignment="1">
      <alignment horizontal="left"/>
    </xf>
    <xf numFmtId="164" fontId="0" fillId="2" borderId="15" xfId="0" applyNumberFormat="1" applyFill="1" applyBorder="1" applyAlignment="1">
      <alignment horizontal="left"/>
    </xf>
    <xf numFmtId="0" fontId="0" fillId="2" borderId="13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164" fontId="13" fillId="2" borderId="0" xfId="0" applyNumberFormat="1" applyFont="1" applyFill="1" applyBorder="1" applyAlignment="1">
      <alignment horizontal="center"/>
    </xf>
    <xf numFmtId="171" fontId="2" fillId="2" borderId="0" xfId="0" applyNumberFormat="1" applyFont="1" applyFill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164" fontId="1" fillId="2" borderId="1" xfId="0" applyNumberFormat="1" applyFont="1" applyFill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64" fontId="0" fillId="2" borderId="2" xfId="0" applyNumberFormat="1" applyFill="1" applyBorder="1" applyAlignment="1">
      <alignment horizontal="left"/>
    </xf>
    <xf numFmtId="164" fontId="0" fillId="2" borderId="3" xfId="0" applyNumberFormat="1" applyFill="1" applyBorder="1" applyAlignment="1">
      <alignment horizontal="left"/>
    </xf>
    <xf numFmtId="164" fontId="0" fillId="2" borderId="4" xfId="0" applyNumberFormat="1" applyFill="1" applyBorder="1" applyAlignment="1">
      <alignment horizontal="left"/>
    </xf>
    <xf numFmtId="164" fontId="13" fillId="2" borderId="2" xfId="0" applyNumberFormat="1" applyFont="1" applyFill="1" applyBorder="1" applyAlignment="1">
      <alignment horizontal="center"/>
    </xf>
    <xf numFmtId="164" fontId="13" fillId="2" borderId="3" xfId="0" applyNumberFormat="1" applyFont="1" applyFill="1" applyBorder="1" applyAlignment="1">
      <alignment horizontal="center"/>
    </xf>
    <xf numFmtId="171" fontId="2" fillId="4" borderId="2" xfId="0" applyNumberFormat="1" applyFont="1" applyFill="1" applyBorder="1" applyAlignment="1">
      <alignment horizontal="center"/>
    </xf>
    <xf numFmtId="171" fontId="2" fillId="4" borderId="4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right"/>
    </xf>
    <xf numFmtId="166" fontId="0" fillId="2" borderId="2" xfId="0" applyNumberFormat="1" applyFill="1" applyBorder="1" applyAlignment="1">
      <alignment horizontal="center"/>
    </xf>
    <xf numFmtId="166" fontId="0" fillId="2" borderId="4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165" fontId="0" fillId="2" borderId="4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0" fontId="11" fillId="6" borderId="2" xfId="3" applyFont="1" applyFill="1" applyBorder="1" applyAlignment="1" applyProtection="1">
      <alignment horizontal="center"/>
      <protection locked="0"/>
    </xf>
    <xf numFmtId="0" fontId="11" fillId="6" borderId="3" xfId="3" applyFont="1" applyFill="1" applyBorder="1" applyAlignment="1" applyProtection="1">
      <alignment horizontal="center"/>
      <protection locked="0"/>
    </xf>
    <xf numFmtId="0" fontId="11" fillId="6" borderId="4" xfId="3" applyFont="1" applyFill="1" applyBorder="1" applyAlignment="1" applyProtection="1">
      <alignment horizontal="center"/>
      <protection locked="0"/>
    </xf>
    <xf numFmtId="170" fontId="0" fillId="2" borderId="2" xfId="0" applyNumberFormat="1" applyFill="1" applyBorder="1" applyAlignment="1" applyProtection="1">
      <alignment horizontal="center"/>
      <protection locked="0"/>
    </xf>
    <xf numFmtId="170" fontId="0" fillId="2" borderId="4" xfId="0" applyNumberFormat="1" applyFill="1" applyBorder="1" applyAlignment="1" applyProtection="1">
      <alignment horizontal="center"/>
      <protection locked="0"/>
    </xf>
    <xf numFmtId="0" fontId="22" fillId="2" borderId="26" xfId="0" applyFont="1" applyFill="1" applyBorder="1" applyAlignment="1" applyProtection="1">
      <alignment horizontal="center" vertical="top"/>
    </xf>
    <xf numFmtId="2" fontId="16" fillId="2" borderId="57" xfId="0" applyNumberFormat="1" applyFont="1" applyFill="1" applyBorder="1" applyAlignment="1" applyProtection="1">
      <alignment horizontal="center" vertical="center"/>
    </xf>
    <xf numFmtId="2" fontId="16" fillId="2" borderId="55" xfId="0" applyNumberFormat="1" applyFont="1" applyFill="1" applyBorder="1" applyAlignment="1" applyProtection="1">
      <alignment horizontal="center" vertical="center"/>
    </xf>
    <xf numFmtId="2" fontId="16" fillId="2" borderId="1" xfId="0" applyNumberFormat="1" applyFont="1" applyFill="1" applyBorder="1" applyAlignment="1" applyProtection="1">
      <alignment horizontal="center" vertical="center"/>
    </xf>
    <xf numFmtId="2" fontId="16" fillId="2" borderId="33" xfId="0" applyNumberFormat="1" applyFont="1" applyFill="1" applyBorder="1" applyAlignment="1" applyProtection="1">
      <alignment horizontal="center" vertical="center"/>
    </xf>
    <xf numFmtId="2" fontId="16" fillId="2" borderId="43" xfId="0" applyNumberFormat="1" applyFont="1" applyFill="1" applyBorder="1" applyAlignment="1" applyProtection="1">
      <alignment horizontal="center" vertical="center"/>
    </xf>
    <xf numFmtId="2" fontId="16" fillId="2" borderId="45" xfId="0" applyNumberFormat="1" applyFont="1" applyFill="1" applyBorder="1" applyAlignment="1" applyProtection="1">
      <alignment horizontal="center" vertical="center"/>
    </xf>
    <xf numFmtId="0" fontId="0" fillId="2" borderId="57" xfId="0" applyFill="1" applyBorder="1" applyAlignment="1" applyProtection="1">
      <alignment horizontal="left" wrapText="1"/>
    </xf>
    <xf numFmtId="0" fontId="0" fillId="2" borderId="57" xfId="0" applyFill="1" applyBorder="1" applyAlignment="1" applyProtection="1">
      <alignment horizontal="center"/>
    </xf>
    <xf numFmtId="0" fontId="0" fillId="2" borderId="51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wrapText="1"/>
    </xf>
    <xf numFmtId="0" fontId="0" fillId="2" borderId="43" xfId="0" applyFill="1" applyBorder="1" applyAlignment="1" applyProtection="1">
      <alignment wrapText="1"/>
    </xf>
    <xf numFmtId="0" fontId="0" fillId="2" borderId="43" xfId="0" applyFill="1" applyBorder="1" applyAlignment="1" applyProtection="1">
      <alignment horizontal="center"/>
    </xf>
    <xf numFmtId="0" fontId="0" fillId="2" borderId="37" xfId="0" applyFill="1" applyBorder="1" applyAlignment="1" applyProtection="1">
      <alignment horizontal="center"/>
    </xf>
    <xf numFmtId="0" fontId="18" fillId="2" borderId="1" xfId="0" applyFont="1" applyFill="1" applyBorder="1" applyAlignment="1" applyProtection="1">
      <alignment horizontal="center" vertical="center"/>
    </xf>
    <xf numFmtId="0" fontId="18" fillId="2" borderId="43" xfId="0" applyFont="1" applyFill="1" applyBorder="1" applyAlignment="1" applyProtection="1">
      <alignment horizontal="center" vertical="center"/>
    </xf>
    <xf numFmtId="0" fontId="1" fillId="2" borderId="41" xfId="0" applyFont="1" applyFill="1" applyBorder="1" applyAlignment="1" applyProtection="1">
      <alignment horizontal="center" vertical="center"/>
    </xf>
    <xf numFmtId="0" fontId="1" fillId="2" borderId="19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58" xfId="0" applyFont="1" applyFill="1" applyBorder="1" applyAlignment="1" applyProtection="1">
      <alignment horizontal="center" vertical="center"/>
    </xf>
    <xf numFmtId="0" fontId="1" fillId="2" borderId="59" xfId="0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center" vertical="top" wrapText="1"/>
    </xf>
    <xf numFmtId="164" fontId="17" fillId="2" borderId="0" xfId="0" applyNumberFormat="1" applyFont="1" applyFill="1" applyBorder="1" applyAlignment="1" applyProtection="1">
      <alignment horizontal="right" vertical="top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164" fontId="17" fillId="2" borderId="0" xfId="0" applyNumberFormat="1" applyFont="1" applyFill="1" applyBorder="1" applyAlignment="1" applyProtection="1">
      <alignment horizontal="right"/>
    </xf>
    <xf numFmtId="164" fontId="17" fillId="2" borderId="0" xfId="0" applyNumberFormat="1" applyFont="1" applyFill="1" applyBorder="1" applyAlignment="1" applyProtection="1">
      <alignment horizontal="center" vertical="center" wrapText="1"/>
    </xf>
    <xf numFmtId="0" fontId="16" fillId="2" borderId="20" xfId="0" applyFont="1" applyFill="1" applyBorder="1" applyAlignment="1" applyProtection="1">
      <alignment horizontal="center" vertical="center"/>
    </xf>
    <xf numFmtId="0" fontId="16" fillId="2" borderId="21" xfId="0" applyFont="1" applyFill="1" applyBorder="1" applyAlignment="1" applyProtection="1">
      <alignment horizontal="center" vertical="center"/>
    </xf>
    <xf numFmtId="0" fontId="16" fillId="2" borderId="23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 vertical="center"/>
    </xf>
    <xf numFmtId="0" fontId="16" fillId="2" borderId="25" xfId="0" applyFont="1" applyFill="1" applyBorder="1" applyAlignment="1" applyProtection="1">
      <alignment horizontal="center" vertical="center"/>
    </xf>
    <xf numFmtId="0" fontId="16" fillId="2" borderId="26" xfId="0" applyFont="1" applyFill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0" fillId="2" borderId="32" xfId="0" applyFill="1" applyBorder="1" applyAlignment="1" applyProtection="1">
      <alignment horizontal="center"/>
    </xf>
    <xf numFmtId="0" fontId="0" fillId="3" borderId="34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35" xfId="0" applyFill="1" applyBorder="1" applyAlignment="1" applyProtection="1">
      <alignment horizontal="center"/>
    </xf>
    <xf numFmtId="0" fontId="16" fillId="2" borderId="22" xfId="0" applyFont="1" applyFill="1" applyBorder="1" applyAlignment="1" applyProtection="1">
      <alignment horizontal="center" vertical="center"/>
    </xf>
    <xf numFmtId="0" fontId="16" fillId="2" borderId="24" xfId="0" applyFont="1" applyFill="1" applyBorder="1" applyAlignment="1" applyProtection="1">
      <alignment horizontal="center" vertical="center"/>
    </xf>
    <xf numFmtId="0" fontId="16" fillId="2" borderId="27" xfId="0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left"/>
    </xf>
    <xf numFmtId="0" fontId="17" fillId="2" borderId="0" xfId="0" applyFont="1" applyFill="1" applyBorder="1" applyAlignment="1" applyProtection="1">
      <alignment horizontal="left"/>
    </xf>
    <xf numFmtId="164" fontId="17" fillId="2" borderId="0" xfId="0" applyNumberFormat="1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left" vertical="center"/>
    </xf>
    <xf numFmtId="0" fontId="1" fillId="2" borderId="51" xfId="0" applyFont="1" applyFill="1" applyBorder="1" applyAlignment="1" applyProtection="1">
      <alignment horizontal="center" vertical="center"/>
    </xf>
    <xf numFmtId="0" fontId="1" fillId="2" borderId="52" xfId="0" applyFont="1" applyFill="1" applyBorder="1" applyAlignment="1" applyProtection="1">
      <alignment horizontal="center" vertical="center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1" fillId="2" borderId="4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0" fillId="2" borderId="47" xfId="0" applyFill="1" applyBorder="1" applyAlignment="1" applyProtection="1">
      <alignment horizontal="center"/>
    </xf>
    <xf numFmtId="0" fontId="0" fillId="2" borderId="49" xfId="0" applyFill="1" applyBorder="1" applyAlignment="1" applyProtection="1">
      <alignment horizontal="center"/>
    </xf>
    <xf numFmtId="0" fontId="0" fillId="2" borderId="27" xfId="0" applyFill="1" applyBorder="1" applyAlignment="1" applyProtection="1">
      <alignment horizontal="center"/>
    </xf>
    <xf numFmtId="164" fontId="17" fillId="2" borderId="0" xfId="0" applyNumberFormat="1" applyFont="1" applyFill="1" applyAlignment="1" applyProtection="1">
      <alignment horizontal="center" vertical="center"/>
    </xf>
    <xf numFmtId="0" fontId="16" fillId="2" borderId="41" xfId="0" applyFont="1" applyFill="1" applyBorder="1" applyAlignment="1" applyProtection="1">
      <alignment horizontal="center" vertical="center"/>
    </xf>
    <xf numFmtId="0" fontId="16" fillId="2" borderId="12" xfId="0" applyFont="1" applyFill="1" applyBorder="1" applyAlignment="1" applyProtection="1">
      <alignment horizontal="center" vertical="center"/>
    </xf>
    <xf numFmtId="0" fontId="16" fillId="2" borderId="46" xfId="0" applyFont="1" applyFill="1" applyBorder="1" applyAlignment="1" applyProtection="1">
      <alignment horizontal="center" vertical="center"/>
    </xf>
    <xf numFmtId="0" fontId="1" fillId="2" borderId="32" xfId="0" applyFont="1" applyFill="1" applyBorder="1" applyAlignment="1" applyProtection="1">
      <alignment horizontal="center" vertical="center"/>
    </xf>
    <xf numFmtId="164" fontId="0" fillId="2" borderId="42" xfId="0" applyNumberFormat="1" applyFill="1" applyBorder="1" applyAlignment="1" applyProtection="1">
      <alignment horizontal="center"/>
    </xf>
    <xf numFmtId="164" fontId="0" fillId="2" borderId="4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2" xfId="0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 wrapText="1"/>
    </xf>
    <xf numFmtId="164" fontId="0" fillId="2" borderId="3" xfId="0" applyNumberFormat="1" applyFill="1" applyBorder="1" applyAlignment="1" applyProtection="1">
      <alignment horizontal="center"/>
    </xf>
    <xf numFmtId="164" fontId="0" fillId="2" borderId="2" xfId="0" applyNumberFormat="1" applyFill="1" applyBorder="1" applyAlignment="1" applyProtection="1">
      <alignment horizontal="center"/>
    </xf>
    <xf numFmtId="0" fontId="1" fillId="5" borderId="42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177" fontId="0" fillId="2" borderId="13" xfId="0" applyNumberFormat="1" applyFill="1" applyBorder="1" applyAlignment="1" applyProtection="1">
      <alignment horizontal="center" vertical="center"/>
    </xf>
    <xf numFmtId="177" fontId="0" fillId="2" borderId="15" xfId="0" applyNumberFormat="1" applyFill="1" applyBorder="1" applyAlignment="1" applyProtection="1">
      <alignment horizontal="center" vertical="center"/>
    </xf>
    <xf numFmtId="177" fontId="0" fillId="2" borderId="16" xfId="0" applyNumberFormat="1" applyFill="1" applyBorder="1" applyAlignment="1" applyProtection="1">
      <alignment horizontal="center" vertical="center"/>
    </xf>
    <xf numFmtId="177" fontId="0" fillId="2" borderId="17" xfId="0" applyNumberFormat="1" applyFill="1" applyBorder="1" applyAlignment="1" applyProtection="1">
      <alignment horizontal="center" vertical="center"/>
    </xf>
    <xf numFmtId="177" fontId="0" fillId="2" borderId="49" xfId="0" applyNumberFormat="1" applyFill="1" applyBorder="1" applyAlignment="1" applyProtection="1">
      <alignment horizontal="center" vertical="center"/>
    </xf>
    <xf numFmtId="177" fontId="0" fillId="2" borderId="56" xfId="0" applyNumberFormat="1" applyFill="1" applyBorder="1" applyAlignment="1" applyProtection="1">
      <alignment horizontal="center" vertical="center"/>
    </xf>
    <xf numFmtId="177" fontId="0" fillId="2" borderId="47" xfId="0" applyNumberFormat="1" applyFill="1" applyBorder="1" applyAlignment="1" applyProtection="1">
      <alignment horizontal="center" vertical="center"/>
    </xf>
    <xf numFmtId="177" fontId="0" fillId="2" borderId="24" xfId="0" applyNumberFormat="1" applyFill="1" applyBorder="1" applyAlignment="1" applyProtection="1">
      <alignment horizontal="center" vertical="center"/>
    </xf>
    <xf numFmtId="177" fontId="0" fillId="2" borderId="27" xfId="0" applyNumberFormat="1" applyFill="1" applyBorder="1" applyAlignment="1" applyProtection="1">
      <alignment horizontal="center" vertical="center"/>
    </xf>
    <xf numFmtId="164" fontId="0" fillId="2" borderId="48" xfId="0" applyNumberFormat="1" applyFill="1" applyBorder="1" applyAlignment="1" applyProtection="1">
      <alignment horizontal="center"/>
    </xf>
    <xf numFmtId="164" fontId="0" fillId="2" borderId="44" xfId="0" applyNumberFormat="1" applyFill="1" applyBorder="1" applyAlignment="1" applyProtection="1">
      <alignment horizontal="center"/>
    </xf>
    <xf numFmtId="164" fontId="0" fillId="2" borderId="37" xfId="0" applyNumberFormat="1" applyFill="1" applyBorder="1" applyAlignment="1" applyProtection="1">
      <alignment horizontal="center"/>
    </xf>
    <xf numFmtId="164" fontId="0" fillId="2" borderId="38" xfId="0" applyNumberFormat="1" applyFill="1" applyBorder="1" applyAlignment="1" applyProtection="1">
      <alignment horizontal="center"/>
    </xf>
    <xf numFmtId="1" fontId="20" fillId="0" borderId="23" xfId="0" applyNumberFormat="1" applyFont="1" applyFill="1" applyBorder="1" applyAlignment="1" applyProtection="1">
      <alignment horizontal="center" vertical="center" wrapText="1"/>
    </xf>
    <xf numFmtId="0" fontId="20" fillId="0" borderId="23" xfId="0" applyFont="1" applyFill="1" applyBorder="1" applyAlignment="1" applyProtection="1">
      <alignment horizontal="center" vertical="center" wrapText="1"/>
    </xf>
    <xf numFmtId="164" fontId="21" fillId="2" borderId="13" xfId="0" applyNumberFormat="1" applyFont="1" applyFill="1" applyBorder="1" applyAlignment="1" applyProtection="1">
      <alignment horizontal="center" vertical="center"/>
    </xf>
    <xf numFmtId="164" fontId="21" fillId="2" borderId="47" xfId="0" applyNumberFormat="1" applyFont="1" applyFill="1" applyBorder="1" applyAlignment="1" applyProtection="1">
      <alignment horizontal="center" vertical="center"/>
    </xf>
    <xf numFmtId="164" fontId="21" fillId="2" borderId="16" xfId="0" applyNumberFormat="1" applyFont="1" applyFill="1" applyBorder="1" applyAlignment="1" applyProtection="1">
      <alignment horizontal="center" vertical="center"/>
    </xf>
    <xf numFmtId="164" fontId="21" fillId="2" borderId="24" xfId="0" applyNumberFormat="1" applyFont="1" applyFill="1" applyBorder="1" applyAlignment="1" applyProtection="1">
      <alignment horizontal="center" vertical="center"/>
    </xf>
    <xf numFmtId="164" fontId="21" fillId="2" borderId="49" xfId="0" applyNumberFormat="1" applyFont="1" applyFill="1" applyBorder="1" applyAlignment="1" applyProtection="1">
      <alignment horizontal="center" vertical="center"/>
    </xf>
    <xf numFmtId="164" fontId="21" fillId="2" borderId="27" xfId="0" applyNumberFormat="1" applyFont="1" applyFill="1" applyBorder="1" applyAlignment="1" applyProtection="1">
      <alignment horizontal="center" vertical="center"/>
    </xf>
    <xf numFmtId="0" fontId="0" fillId="2" borderId="57" xfId="0" applyFill="1" applyBorder="1" applyAlignment="1" applyProtection="1"/>
    <xf numFmtId="0" fontId="1" fillId="2" borderId="61" xfId="0" applyFont="1" applyFill="1" applyBorder="1" applyAlignment="1" applyProtection="1">
      <alignment horizontal="center" vertical="center"/>
    </xf>
    <xf numFmtId="0" fontId="0" fillId="2" borderId="44" xfId="0" applyFill="1" applyBorder="1" applyAlignment="1" applyProtection="1">
      <alignment horizontal="center"/>
    </xf>
    <xf numFmtId="0" fontId="23" fillId="2" borderId="0" xfId="0" applyFont="1" applyFill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3" fillId="2" borderId="0" xfId="0" applyFont="1" applyFill="1" applyBorder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center"/>
    </xf>
    <xf numFmtId="164" fontId="0" fillId="2" borderId="0" xfId="0" applyNumberForma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>
      <alignment horizontal="center"/>
    </xf>
    <xf numFmtId="164" fontId="0" fillId="2" borderId="0" xfId="0" applyNumberFormat="1" applyFill="1" applyAlignment="1" applyProtection="1">
      <alignment horizontal="center" vertical="top"/>
    </xf>
    <xf numFmtId="0" fontId="0" fillId="2" borderId="0" xfId="0" applyFill="1" applyAlignment="1" applyProtection="1">
      <alignment horizontal="center" vertical="top"/>
    </xf>
    <xf numFmtId="165" fontId="1" fillId="2" borderId="0" xfId="0" applyNumberFormat="1" applyFont="1" applyFill="1" applyBorder="1" applyAlignment="1">
      <alignment horizontal="center"/>
    </xf>
    <xf numFmtId="0" fontId="16" fillId="2" borderId="20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/>
    </xf>
    <xf numFmtId="165" fontId="12" fillId="2" borderId="23" xfId="0" applyNumberFormat="1" applyFont="1" applyFill="1" applyBorder="1" applyAlignment="1">
      <alignment horizontal="center"/>
    </xf>
    <xf numFmtId="165" fontId="12" fillId="2" borderId="0" xfId="0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5" fontId="12" fillId="2" borderId="25" xfId="0" applyNumberFormat="1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/>
    </xf>
    <xf numFmtId="165" fontId="0" fillId="2" borderId="33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12" fillId="2" borderId="24" xfId="0" applyNumberFormat="1" applyFont="1" applyFill="1" applyBorder="1" applyAlignment="1">
      <alignment horizontal="center"/>
    </xf>
    <xf numFmtId="165" fontId="12" fillId="2" borderId="23" xfId="0" applyNumberFormat="1" applyFont="1" applyFill="1" applyBorder="1" applyAlignment="1">
      <alignment horizontal="center" vertical="center" textRotation="90"/>
    </xf>
    <xf numFmtId="165" fontId="12" fillId="2" borderId="0" xfId="0" applyNumberFormat="1" applyFont="1" applyFill="1" applyBorder="1" applyAlignment="1">
      <alignment horizontal="center" vertical="center" textRotation="90"/>
    </xf>
    <xf numFmtId="0" fontId="1" fillId="2" borderId="33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1" fillId="2" borderId="55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" fillId="2" borderId="6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6" fillId="2" borderId="50" xfId="0" applyFont="1" applyFill="1" applyBorder="1" applyAlignment="1">
      <alignment horizontal="center"/>
    </xf>
    <xf numFmtId="0" fontId="16" fillId="2" borderId="57" xfId="0" applyFont="1" applyFill="1" applyBorder="1" applyAlignment="1">
      <alignment horizontal="center"/>
    </xf>
    <xf numFmtId="0" fontId="16" fillId="2" borderId="55" xfId="0" applyFont="1" applyFill="1" applyBorder="1" applyAlignment="1">
      <alignment horizontal="center"/>
    </xf>
    <xf numFmtId="165" fontId="0" fillId="2" borderId="31" xfId="0" applyNumberFormat="1" applyFill="1" applyBorder="1" applyAlignment="1">
      <alignment horizontal="center"/>
    </xf>
    <xf numFmtId="165" fontId="0" fillId="2" borderId="36" xfId="0" applyNumberFormat="1" applyFill="1" applyBorder="1" applyAlignment="1">
      <alignment horizontal="center"/>
    </xf>
    <xf numFmtId="165" fontId="0" fillId="2" borderId="43" xfId="0" applyNumberFormat="1" applyFill="1" applyBorder="1" applyAlignment="1">
      <alignment horizontal="center"/>
    </xf>
    <xf numFmtId="165" fontId="0" fillId="2" borderId="45" xfId="0" applyNumberFormat="1" applyFill="1" applyBorder="1" applyAlignment="1">
      <alignment horizontal="center"/>
    </xf>
    <xf numFmtId="0" fontId="1" fillId="2" borderId="5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/>
    </xf>
    <xf numFmtId="165" fontId="0" fillId="2" borderId="44" xfId="0" applyNumberFormat="1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165" fontId="0" fillId="0" borderId="58" xfId="0" applyNumberFormat="1" applyFill="1" applyBorder="1" applyAlignment="1" applyProtection="1">
      <alignment horizontal="center"/>
      <protection locked="0"/>
    </xf>
    <xf numFmtId="165" fontId="0" fillId="0" borderId="59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165" fontId="0" fillId="0" borderId="8" xfId="0" applyNumberFormat="1" applyFill="1" applyBorder="1" applyAlignment="1" applyProtection="1">
      <alignment horizontal="center"/>
      <protection locked="0"/>
    </xf>
    <xf numFmtId="165" fontId="0" fillId="0" borderId="64" xfId="0" applyNumberFormat="1" applyFill="1" applyBorder="1" applyAlignment="1" applyProtection="1">
      <alignment horizontal="center"/>
      <protection locked="0"/>
    </xf>
    <xf numFmtId="0" fontId="16" fillId="2" borderId="0" xfId="0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2" borderId="0" xfId="0" applyNumberFormat="1" applyFill="1" applyBorder="1" applyAlignment="1" applyProtection="1">
      <alignment horizontal="center"/>
      <protection locked="0"/>
    </xf>
    <xf numFmtId="165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/>
    </xf>
  </cellXfs>
  <cellStyles count="4">
    <cellStyle name="Гиперссылка" xfId="3" builtinId="8"/>
    <cellStyle name="Обычный" xfId="0" builtinId="0"/>
    <cellStyle name="Обычный 2" xfId="2"/>
    <cellStyle name="Процентный" xfId="1" builtinId="5"/>
  </cellStyles>
  <dxfs count="345"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rgb="FFFFC000"/>
        </patternFill>
      </fill>
    </dxf>
    <dxf>
      <font>
        <color rgb="FF00B050"/>
        <name val="Cambria"/>
        <scheme val="none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colors>
    <mruColors>
      <color rgb="FFAEB7B2"/>
      <color rgb="FF4A4A48"/>
      <color rgb="FF1A1A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10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11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12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13.xml><?xml version="1.0" encoding="utf-8"?>
<formControlPr xmlns="http://schemas.microsoft.com/office/spreadsheetml/2009/9/main" objectType="Drop" dropLines="3" dropStyle="combo" dx="16" fmlaLink="$Q$65" fmlaRange="$Q$62:$Q$64" sel="1" val="0"/>
</file>

<file path=xl/ctrlProps/ctrlProp14.xml><?xml version="1.0" encoding="utf-8"?>
<formControlPr xmlns="http://schemas.microsoft.com/office/spreadsheetml/2009/9/main" objectType="Drop" dropLines="4" dropStyle="combo" dx="16" fmlaLink="$Q$72" fmlaRange="$Q$68:$Q$71" sel="1" val="0"/>
</file>

<file path=xl/ctrlProps/ctrlProp15.xml><?xml version="1.0" encoding="utf-8"?>
<formControlPr xmlns="http://schemas.microsoft.com/office/spreadsheetml/2009/9/main" objectType="Drop" dropLines="2" dropStyle="combo" dx="16" fmlaLink="$U$67" fmlaRange="$U$64:$U$65" sel="1" val="0"/>
</file>

<file path=xl/ctrlProps/ctrlProp16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17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18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19.xml><?xml version="1.0" encoding="utf-8"?>
<formControlPr xmlns="http://schemas.microsoft.com/office/spreadsheetml/2009/9/main" objectType="Drop" dropLines="3" dropStyle="combo" dx="16" fmlaLink="$Q$22" fmlaRange="$Q$18:$Q$20" sel="1" val="0"/>
</file>

<file path=xl/ctrlProps/ctrlProp2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20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21.xml><?xml version="1.0" encoding="utf-8"?>
<formControlPr xmlns="http://schemas.microsoft.com/office/spreadsheetml/2009/9/main" objectType="Drop" dropLines="3" dropStyle="combo" dx="16" fmlaLink="$Q$143" fmlaRange="$Q$140:$Q$142" sel="1" val="0"/>
</file>

<file path=xl/ctrlProps/ctrlProp22.xml><?xml version="1.0" encoding="utf-8"?>
<formControlPr xmlns="http://schemas.microsoft.com/office/spreadsheetml/2009/9/main" objectType="Drop" dropLines="4" dropStyle="combo" dx="16" fmlaLink="$Q$150" fmlaRange="$Q$146:$Q$149" sel="2" val="0"/>
</file>

<file path=xl/ctrlProps/ctrlProp23.xml><?xml version="1.0" encoding="utf-8"?>
<formControlPr xmlns="http://schemas.microsoft.com/office/spreadsheetml/2009/9/main" objectType="Drop" dropLines="2" dropStyle="combo" dx="16" fmlaLink="$U$69" fmlaRange="$U$66:$U$67" sel="1" val="0"/>
</file>

<file path=xl/ctrlProps/ctrlProp24.xml><?xml version="1.0" encoding="utf-8"?>
<formControlPr xmlns="http://schemas.microsoft.com/office/spreadsheetml/2009/9/main" objectType="Drop" dropLines="3" dropStyle="combo" dx="16" fmlaLink="$AF$8" fmlaRange="$AF$5:$AF$7" sel="1" val="0"/>
</file>

<file path=xl/ctrlProps/ctrlProp25.xml><?xml version="1.0" encoding="utf-8"?>
<formControlPr xmlns="http://schemas.microsoft.com/office/spreadsheetml/2009/9/main" objectType="Drop" dropLines="3" dropStyle="combo" dx="16" fmlaLink="$Q$5" fmlaRange="$Q$2:$Q$4" sel="1" val="0"/>
</file>

<file path=xl/ctrlProps/ctrlProp26.xml><?xml version="1.0" encoding="utf-8"?>
<formControlPr xmlns="http://schemas.microsoft.com/office/spreadsheetml/2009/9/main" objectType="Drop" dropLines="3" dropStyle="combo" dx="16" fmlaLink="$Q$10" fmlaRange="$Q$7:$Q$9" sel="1" val="0"/>
</file>

<file path=xl/ctrlProps/ctrlProp27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28.xml><?xml version="1.0" encoding="utf-8"?>
<formControlPr xmlns="http://schemas.microsoft.com/office/spreadsheetml/2009/9/main" objectType="Drop" dropLines="4" dropStyle="combo" dx="16" fmlaLink="$Q$22" fmlaRange="$Q$18:$Q$21" sel="1" val="0"/>
</file>

<file path=xl/ctrlProps/ctrlProp29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3.xml><?xml version="1.0" encoding="utf-8"?>
<formControlPr xmlns="http://schemas.microsoft.com/office/spreadsheetml/2009/9/main" objectType="Drop" dropLines="4" dropStyle="combo" dx="16" fmlaLink="$Q$16" fmlaRange="$Q$12:$Q$15" sel="1" val="0"/>
</file>

<file path=xl/ctrlProps/ctrlProp30.xml><?xml version="1.0" encoding="utf-8"?>
<formControlPr xmlns="http://schemas.microsoft.com/office/spreadsheetml/2009/9/main" objectType="Drop" dropLines="3" dropStyle="combo" dx="16" fmlaLink="$Q$33" fmlaRange="$Q$30:$Q$32" sel="1" val="0"/>
</file>

<file path=xl/ctrlProps/ctrlProp31.xml><?xml version="1.0" encoding="utf-8"?>
<formControlPr xmlns="http://schemas.microsoft.com/office/spreadsheetml/2009/9/main" objectType="Drop" dropLines="3" dropStyle="combo" dx="16" fmlaLink="$Q$143" fmlaRange="$Q$140:$Q$142" sel="1" val="0"/>
</file>

<file path=xl/ctrlProps/ctrlProp32.xml><?xml version="1.0" encoding="utf-8"?>
<formControlPr xmlns="http://schemas.microsoft.com/office/spreadsheetml/2009/9/main" objectType="Drop" dropLines="4" dropStyle="combo" dx="16" fmlaLink="$Q$150" fmlaRange="$Q$146:$Q$149" sel="1" val="0"/>
</file>

<file path=xl/ctrlProps/ctrlProp33.xml><?xml version="1.0" encoding="utf-8"?>
<formControlPr xmlns="http://schemas.microsoft.com/office/spreadsheetml/2009/9/main" objectType="Drop" dropLines="2" dropStyle="combo" dx="16" fmlaLink="$U$69" fmlaRange="$U$66:$U$67" sel="1" val="0"/>
</file>

<file path=xl/ctrlProps/ctrlProp34.xml><?xml version="1.0" encoding="utf-8"?>
<formControlPr xmlns="http://schemas.microsoft.com/office/spreadsheetml/2009/9/main" objectType="Drop" dropLines="3" dropStyle="combo" dx="16" fmlaLink="$Q$5" fmlaRange="$Q$2:$Q$4" sel="3" val="0"/>
</file>

<file path=xl/ctrlProps/ctrlProp35.xml><?xml version="1.0" encoding="utf-8"?>
<formControlPr xmlns="http://schemas.microsoft.com/office/spreadsheetml/2009/9/main" objectType="Drop" dropLines="4" dropStyle="combo" dx="16" fmlaLink="$Q$53" fmlaRange="$Q$49:$Q$52" sel="1" val="0"/>
</file>

<file path=xl/ctrlProps/ctrlProp36.xml><?xml version="1.0" encoding="utf-8"?>
<formControlPr xmlns="http://schemas.microsoft.com/office/spreadsheetml/2009/9/main" objectType="Drop" dropLines="3" dropStyle="combo" dx="16" fmlaLink="$Q$47" fmlaRange="$Q$44:$Q$46" sel="1" val="0"/>
</file>

<file path=xl/ctrlProps/ctrlProp37.xml><?xml version="1.0" encoding="utf-8"?>
<formControlPr xmlns="http://schemas.microsoft.com/office/spreadsheetml/2009/9/main" objectType="Drop" dropLines="2" dropStyle="combo" dx="16" fmlaLink="$Q$57" fmlaRange="$Q$55:$Q$56" sel="1" val="0"/>
</file>

<file path=xl/ctrlProps/ctrlProp38.xml><?xml version="1.0" encoding="utf-8"?>
<formControlPr xmlns="http://schemas.microsoft.com/office/spreadsheetml/2009/9/main" objectType="Drop" dropLines="4" dropStyle="combo" dx="16" fmlaLink="$Q$11" fmlaRange="$Q$7:$Q$10" sel="4" val="0"/>
</file>

<file path=xl/ctrlProps/ctrlProp39.xml><?xml version="1.0" encoding="utf-8"?>
<formControlPr xmlns="http://schemas.microsoft.com/office/spreadsheetml/2009/9/main" objectType="Drop" dropLines="3" dropStyle="combo" dx="16" fmlaLink="$Q$16" fmlaRange="$Q$13:$Q$15" sel="3" val="0"/>
</file>

<file path=xl/ctrlProps/ctrlProp4.xml><?xml version="1.0" encoding="utf-8"?>
<formControlPr xmlns="http://schemas.microsoft.com/office/spreadsheetml/2009/9/main" objectType="Drop" dropLines="4" dropStyle="combo" dx="16" fmlaLink="$Q$28" fmlaRange="$Q$24:$Q$27" sel="1" val="0"/>
</file>

<file path=xl/ctrlProps/ctrlProp40.xml><?xml version="1.0" encoding="utf-8"?>
<formControlPr xmlns="http://schemas.microsoft.com/office/spreadsheetml/2009/9/main" objectType="Drop" dropLines="4" dropStyle="combo" dx="16" fmlaLink="$Q$22" fmlaRange="$Q$18:$Q$21" sel="4" val="0"/>
</file>

<file path=xl/ctrlProps/ctrlProp41.xml><?xml version="1.0" encoding="utf-8"?>
<formControlPr xmlns="http://schemas.microsoft.com/office/spreadsheetml/2009/9/main" objectType="Drop" dropLines="7" dropStyle="combo" dx="16" fmlaLink="$Q$42" fmlaRange="$Q$35:$Q$41" sel="2" val="0"/>
</file>

<file path=xl/ctrlProps/ctrlProp42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43.xml><?xml version="1.0" encoding="utf-8"?>
<formControlPr xmlns="http://schemas.microsoft.com/office/spreadsheetml/2009/9/main" objectType="Drop" dropStyle="combo" dx="16" fmlaLink="$AM$19" fmlaRange="$AM$11:$AM$18" sel="1" val="0"/>
</file>

<file path=xl/ctrlProps/ctrlProp44.xml><?xml version="1.0" encoding="utf-8"?>
<formControlPr xmlns="http://schemas.microsoft.com/office/spreadsheetml/2009/9/main" objectType="Drop" dropLines="3" dropStyle="combo" dx="16" fmlaLink="$AM$25" fmlaRange="$AM$21:$AM$23" sel="1" val="0"/>
</file>

<file path=xl/ctrlProps/ctrlProp45.xml><?xml version="1.0" encoding="utf-8"?>
<formControlPr xmlns="http://schemas.microsoft.com/office/spreadsheetml/2009/9/main" objectType="Drop" dropLines="4" dropStyle="combo" dx="16" fmlaLink="$AO$6" fmlaRange="$AO$2:$AO$5" sel="1" val="0"/>
</file>

<file path=xl/ctrlProps/ctrlProp46.xml><?xml version="1.0" encoding="utf-8"?>
<formControlPr xmlns="http://schemas.microsoft.com/office/spreadsheetml/2009/9/main" objectType="Drop" dropLines="7" dropStyle="combo" dx="16" fmlaLink="$AO$15" fmlaRange="$AO$8:$AO$14" sel="1" val="0"/>
</file>

<file path=xl/ctrlProps/ctrlProp47.xml><?xml version="1.0" encoding="utf-8"?>
<formControlPr xmlns="http://schemas.microsoft.com/office/spreadsheetml/2009/9/main" objectType="Drop" dropLines="7" dropStyle="combo" dx="16" fmlaLink="$AK$9" fmlaRange="$AK$2:$AK$8" sel="1" val="0"/>
</file>

<file path=xl/ctrlProps/ctrlProp48.xml><?xml version="1.0" encoding="utf-8"?>
<formControlPr xmlns="http://schemas.microsoft.com/office/spreadsheetml/2009/9/main" objectType="Drop" dropStyle="combo" dx="16" fmlaLink="$AK$19" fmlaRange="$AK$11:$AK$18" sel="1" val="0"/>
</file>

<file path=xl/ctrlProps/ctrlProp49.xml><?xml version="1.0" encoding="utf-8"?>
<formControlPr xmlns="http://schemas.microsoft.com/office/spreadsheetml/2009/9/main" objectType="Drop" dropLines="4" dropStyle="combo" dx="16" fmlaLink="$AM$6" fmlaRange="$AM$2:$AM$5" sel="1" val="0"/>
</file>

<file path=xl/ctrlProps/ctrlProp5.xml><?xml version="1.0" encoding="utf-8"?>
<formControlPr xmlns="http://schemas.microsoft.com/office/spreadsheetml/2009/9/main" objectType="Drop" dropLines="3" dropStyle="combo" dx="16" fmlaLink="$Q$66" fmlaRange="$Q$63:$Q$65" sel="1" val="0"/>
</file>

<file path=xl/ctrlProps/ctrlProp50.xml><?xml version="1.0" encoding="utf-8"?>
<formControlPr xmlns="http://schemas.microsoft.com/office/spreadsheetml/2009/9/main" objectType="Drop" dropLines="5" dropStyle="combo" dx="16" fmlaLink="$V$8" fmlaRange="$V$2:$V$6" sel="1" val="0"/>
</file>

<file path=xl/ctrlProps/ctrlProp51.xml><?xml version="1.0" encoding="utf-8"?>
<formControlPr xmlns="http://schemas.microsoft.com/office/spreadsheetml/2009/9/main" objectType="Drop" dropLines="7" dropStyle="combo" dx="16" fmlaLink="$V$18" fmlaRange="$V$11:$V$17" sel="1" val="0"/>
</file>

<file path=xl/ctrlProps/ctrlProp52.xml><?xml version="1.0" encoding="utf-8"?>
<formControlPr xmlns="http://schemas.microsoft.com/office/spreadsheetml/2009/9/main" objectType="Drop" dropLines="3" dropStyle="combo" dx="16" fmlaLink="$V$44" fmlaRange="$V$41:$V$43" sel="1" val="0"/>
</file>

<file path=xl/ctrlProps/ctrlProp53.xml><?xml version="1.0" encoding="utf-8"?>
<formControlPr xmlns="http://schemas.microsoft.com/office/spreadsheetml/2009/9/main" objectType="Drop" dropStyle="combo" dx="16" fmlaLink="$BR$10" fmlaRange="$BR$2:$BR$9" sel="1" val="0"/>
</file>

<file path=xl/ctrlProps/ctrlProp54.xml><?xml version="1.0" encoding="utf-8"?>
<formControlPr xmlns="http://schemas.microsoft.com/office/spreadsheetml/2009/9/main" objectType="Drop" dropStyle="combo" dx="16" fmlaLink="$BR$45" fmlaRange="$BR$37:$BR$44" sel="1" val="0"/>
</file>

<file path=xl/ctrlProps/ctrlProp55.xml><?xml version="1.0" encoding="utf-8"?>
<formControlPr xmlns="http://schemas.microsoft.com/office/spreadsheetml/2009/9/main" objectType="Drop" dropStyle="combo" dx="16" fmlaLink="$BR$10" fmlaRange="$BR$2:$BR$9" sel="1" val="0"/>
</file>

<file path=xl/ctrlProps/ctrlProp6.xml><?xml version="1.0" encoding="utf-8"?>
<formControlPr xmlns="http://schemas.microsoft.com/office/spreadsheetml/2009/9/main" objectType="Drop" dropLines="4" dropStyle="combo" dx="16" fmlaLink="$Q$73" fmlaRange="$Q$69:$Q$72" sel="1" val="0"/>
</file>

<file path=xl/ctrlProps/ctrlProp7.xml><?xml version="1.0" encoding="utf-8"?>
<formControlPr xmlns="http://schemas.microsoft.com/office/spreadsheetml/2009/9/main" objectType="Drop" dropLines="2" dropStyle="combo" dx="16" fmlaLink="$U$68" fmlaRange="$U$65:$U$66" sel="1" val="0"/>
</file>

<file path=xl/ctrlProps/ctrlProp8.xml><?xml version="1.0" encoding="utf-8"?>
<formControlPr xmlns="http://schemas.microsoft.com/office/spreadsheetml/2009/9/main" objectType="Drop" dropLines="3" dropStyle="combo" dx="16" fmlaLink="$U$73" fmlaRange="$U$70:$U$72" sel="1" val="0"/>
</file>

<file path=xl/ctrlProps/ctrlProp9.xml><?xml version="1.0" encoding="utf-8"?>
<formControlPr xmlns="http://schemas.microsoft.com/office/spreadsheetml/2009/9/main" objectType="Drop" dropLines="3" dropStyle="combo" dx="16" fmlaLink="$Q$5" fmlaRange="$Q$2:$Q$4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WL L'!A1"/><Relationship Id="rId13" Type="http://schemas.openxmlformats.org/officeDocument/2006/relationships/hyperlink" Target="https://www.instagram.com/hettich_russia/" TargetMode="External"/><Relationship Id="rId18" Type="http://schemas.openxmlformats.org/officeDocument/2006/relationships/image" Target="../media/image5.png"/><Relationship Id="rId3" Type="http://schemas.openxmlformats.org/officeDocument/2006/relationships/hyperlink" Target="#'AVT &#1092;&#1072;&#1089;&#1072;&#1076;&#1099;'!A1"/><Relationship Id="rId21" Type="http://schemas.openxmlformats.org/officeDocument/2006/relationships/image" Target="../media/image7.jpeg"/><Relationship Id="rId7" Type="http://schemas.openxmlformats.org/officeDocument/2006/relationships/hyperlink" Target="#'TopLine L 2020'!A1"/><Relationship Id="rId12" Type="http://schemas.openxmlformats.org/officeDocument/2006/relationships/image" Target="../media/image2.png"/><Relationship Id="rId17" Type="http://schemas.openxmlformats.org/officeDocument/2006/relationships/hyperlink" Target="https://hettich.ru/academy/" TargetMode="External"/><Relationship Id="rId25" Type="http://schemas.openxmlformats.org/officeDocument/2006/relationships/image" Target="../media/image11.png"/><Relationship Id="rId2" Type="http://schemas.openxmlformats.org/officeDocument/2006/relationships/hyperlink" Target="#'InnoTech Atira'!A5"/><Relationship Id="rId16" Type="http://schemas.openxmlformats.org/officeDocument/2006/relationships/image" Target="../media/image4.png"/><Relationship Id="rId20" Type="http://schemas.openxmlformats.org/officeDocument/2006/relationships/image" Target="../media/image6.jpeg"/><Relationship Id="rId1" Type="http://schemas.openxmlformats.org/officeDocument/2006/relationships/hyperlink" Target="#'AvanTech YOU'!A5"/><Relationship Id="rId6" Type="http://schemas.openxmlformats.org/officeDocument/2006/relationships/hyperlink" Target="#'TopLine XL 2019'!A1"/><Relationship Id="rId11" Type="http://schemas.openxmlformats.org/officeDocument/2006/relationships/hyperlink" Target="https://www.youtube.com/channel/UC8TAdPX0cxcSeiVxX7NUG0g" TargetMode="External"/><Relationship Id="rId24" Type="http://schemas.openxmlformats.org/officeDocument/2006/relationships/image" Target="../media/image10.jpeg"/><Relationship Id="rId5" Type="http://schemas.openxmlformats.org/officeDocument/2006/relationships/hyperlink" Target="#Quadro!A5"/><Relationship Id="rId15" Type="http://schemas.openxmlformats.org/officeDocument/2006/relationships/hyperlink" Target="https://vk.com/hettichrussia" TargetMode="External"/><Relationship Id="rId23" Type="http://schemas.openxmlformats.org/officeDocument/2006/relationships/image" Target="../media/image9.jpeg"/><Relationship Id="rId10" Type="http://schemas.openxmlformats.org/officeDocument/2006/relationships/image" Target="../media/image1.png"/><Relationship Id="rId19" Type="http://schemas.openxmlformats.org/officeDocument/2006/relationships/hyperlink" Target="#'Actro &amp; Quadro YOU'!A5"/><Relationship Id="rId4" Type="http://schemas.openxmlformats.org/officeDocument/2006/relationships/hyperlink" Target="#'&#1056;&#1072;&#1089;&#1095;&#1077;&#1090; &#1074;&#1077;&#1089;&#1072;'!A1"/><Relationship Id="rId9" Type="http://schemas.openxmlformats.org/officeDocument/2006/relationships/hyperlink" Target="https://www.facebook.com/HettichRussia/" TargetMode="External"/><Relationship Id="rId14" Type="http://schemas.openxmlformats.org/officeDocument/2006/relationships/image" Target="../media/image3.png"/><Relationship Id="rId22" Type="http://schemas.openxmlformats.org/officeDocument/2006/relationships/image" Target="../media/image8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18.svg"/><Relationship Id="rId3" Type="http://schemas.openxmlformats.org/officeDocument/2006/relationships/hyperlink" Target="https://youtu.be/rsDOpVes96U" TargetMode="External"/><Relationship Id="rId7" Type="http://schemas.openxmlformats.org/officeDocument/2006/relationships/hyperlink" Target="http://www.hettich.com/blaetterkataloge/bkwc/?cat=TA_2020&amp;lang=ru_RU#page_918" TargetMode="External"/><Relationship Id="rId12" Type="http://schemas.openxmlformats.org/officeDocument/2006/relationships/image" Target="../media/image52.png"/><Relationship Id="rId2" Type="http://schemas.openxmlformats.org/officeDocument/2006/relationships/hyperlink" Target="#Main!A1"/><Relationship Id="rId1" Type="http://schemas.openxmlformats.org/officeDocument/2006/relationships/image" Target="../media/image50.png"/><Relationship Id="rId6" Type="http://schemas.openxmlformats.org/officeDocument/2006/relationships/image" Target="../media/image15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46.jpg"/><Relationship Id="rId4" Type="http://schemas.openxmlformats.org/officeDocument/2006/relationships/image" Target="../media/image14.png"/><Relationship Id="rId9" Type="http://schemas.openxmlformats.org/officeDocument/2006/relationships/image" Target="../media/image5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3" Type="http://schemas.openxmlformats.org/officeDocument/2006/relationships/image" Target="../media/image14.png"/><Relationship Id="rId7" Type="http://schemas.openxmlformats.org/officeDocument/2006/relationships/image" Target="../media/image16.png"/><Relationship Id="rId12" Type="http://schemas.openxmlformats.org/officeDocument/2006/relationships/image" Target="../media/image18.svg"/><Relationship Id="rId2" Type="http://schemas.openxmlformats.org/officeDocument/2006/relationships/hyperlink" Target="https://www.youtube.com/watch?v=Bj7wDPYK3lU&amp;t=34s&amp;ab_channel=Hettich%D0%A0%D0%BE%D1%81%D1%81%D0%B8%D1%8F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upload/iblock/2da/Katalog-AvanTech-YOU.pdf" TargetMode="External"/><Relationship Id="rId11" Type="http://schemas.openxmlformats.org/officeDocument/2006/relationships/image" Target="../media/image52.png"/><Relationship Id="rId5" Type="http://schemas.openxmlformats.org/officeDocument/2006/relationships/image" Target="../media/image15.png"/><Relationship Id="rId10" Type="http://schemas.openxmlformats.org/officeDocument/2006/relationships/hyperlink" Target="https://hettich.ru/academy/" TargetMode="External"/><Relationship Id="rId4" Type="http://schemas.openxmlformats.org/officeDocument/2006/relationships/hyperlink" Target="https://hettich.ru" TargetMode="External"/><Relationship Id="rId9" Type="http://schemas.openxmlformats.org/officeDocument/2006/relationships/image" Target="../media/image46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svg"/><Relationship Id="rId3" Type="http://schemas.openxmlformats.org/officeDocument/2006/relationships/image" Target="../media/image15.png"/><Relationship Id="rId7" Type="http://schemas.openxmlformats.org/officeDocument/2006/relationships/image" Target="../media/image53.png"/><Relationship Id="rId2" Type="http://schemas.openxmlformats.org/officeDocument/2006/relationships/hyperlink" Target="https://hettich.ru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academy/" TargetMode="External"/><Relationship Id="rId5" Type="http://schemas.openxmlformats.org/officeDocument/2006/relationships/image" Target="../media/image16.png"/><Relationship Id="rId4" Type="http://schemas.openxmlformats.org/officeDocument/2006/relationships/hyperlink" Target="http://www.hettich.com/blaetterkataloge/bkwc/?cat=TA_2020&amp;lang=ru_RU#page_U1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hettich.ru/upload/iblock/b08/Katalog_folding_systems_2021.pdf" TargetMode="External"/><Relationship Id="rId13" Type="http://schemas.openxmlformats.org/officeDocument/2006/relationships/image" Target="../media/image18.svg"/><Relationship Id="rId3" Type="http://schemas.openxmlformats.org/officeDocument/2006/relationships/hyperlink" Target="#Main!A1"/><Relationship Id="rId7" Type="http://schemas.openxmlformats.org/officeDocument/2006/relationships/image" Target="../media/image15.png"/><Relationship Id="rId12" Type="http://schemas.openxmlformats.org/officeDocument/2006/relationships/image" Target="../media/image18.png"/><Relationship Id="rId2" Type="http://schemas.openxmlformats.org/officeDocument/2006/relationships/image" Target="../media/image13.jpg"/><Relationship Id="rId1" Type="http://schemas.openxmlformats.org/officeDocument/2006/relationships/image" Target="../media/image12.jpg"/><Relationship Id="rId6" Type="http://schemas.openxmlformats.org/officeDocument/2006/relationships/hyperlink" Target="https://hettich.ru/" TargetMode="External"/><Relationship Id="rId11" Type="http://schemas.openxmlformats.org/officeDocument/2006/relationships/hyperlink" Target="https://hettich.ru/academy/" TargetMode="External"/><Relationship Id="rId5" Type="http://schemas.openxmlformats.org/officeDocument/2006/relationships/image" Target="../media/image14.png"/><Relationship Id="rId10" Type="http://schemas.openxmlformats.org/officeDocument/2006/relationships/image" Target="../media/image17.png"/><Relationship Id="rId4" Type="http://schemas.openxmlformats.org/officeDocument/2006/relationships/hyperlink" Target="https://www.youtube.com/watch?v=dF2GVwDoFkQ&amp;t=2s&amp;ab_channel=Hettich%D0%A0%D0%BE%D1%81%D1%81%D0%B8%D1%8F" TargetMode="External"/><Relationship Id="rId9" Type="http://schemas.openxmlformats.org/officeDocument/2006/relationships/image" Target="../media/image16.png"/><Relationship Id="rId14" Type="http://schemas.openxmlformats.org/officeDocument/2006/relationships/image" Target="../media/image19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8.png"/><Relationship Id="rId3" Type="http://schemas.openxmlformats.org/officeDocument/2006/relationships/image" Target="../media/image22.png"/><Relationship Id="rId7" Type="http://schemas.openxmlformats.org/officeDocument/2006/relationships/hyperlink" Target="https://web.hettich.com/ru-ru/glavnaja-stranica.jsp" TargetMode="External"/><Relationship Id="rId12" Type="http://schemas.openxmlformats.org/officeDocument/2006/relationships/hyperlink" Target="https://hettich.ru/academy/" TargetMode="External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14.png"/><Relationship Id="rId11" Type="http://schemas.openxmlformats.org/officeDocument/2006/relationships/image" Target="../media/image17.png"/><Relationship Id="rId5" Type="http://schemas.openxmlformats.org/officeDocument/2006/relationships/hyperlink" Target="https://www.youtube.com/watch?v=ENiapY9MEBA&amp;feature=youtu.be" TargetMode="External"/><Relationship Id="rId10" Type="http://schemas.openxmlformats.org/officeDocument/2006/relationships/image" Target="../media/image16.png"/><Relationship Id="rId4" Type="http://schemas.openxmlformats.org/officeDocument/2006/relationships/hyperlink" Target="#Main!A1"/><Relationship Id="rId9" Type="http://schemas.openxmlformats.org/officeDocument/2006/relationships/hyperlink" Target="http://www.hettich.com/blaetterkataloge/bkwc/?cat=TA_2017&amp;lang=ru_RU#page_942" TargetMode="External"/><Relationship Id="rId14" Type="http://schemas.openxmlformats.org/officeDocument/2006/relationships/image" Target="../media/image18.sv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13.jpg"/><Relationship Id="rId3" Type="http://schemas.openxmlformats.org/officeDocument/2006/relationships/hyperlink" Target="https://www.youtube.com/watch?v=qopz0lbUMEg&amp;t=150s&amp;ab_channel=Hettich%D0%A0%D0%BE%D1%81%D1%81%D0%B8%D1%8F" TargetMode="External"/><Relationship Id="rId7" Type="http://schemas.openxmlformats.org/officeDocument/2006/relationships/hyperlink" Target="https://hettich.ru/upload/iblock/b08/Katalog_folding_systems_2021.pdf" TargetMode="External"/><Relationship Id="rId12" Type="http://schemas.openxmlformats.org/officeDocument/2006/relationships/image" Target="../media/image18.svg"/><Relationship Id="rId2" Type="http://schemas.openxmlformats.org/officeDocument/2006/relationships/hyperlink" Target="#Main!A1"/><Relationship Id="rId1" Type="http://schemas.openxmlformats.org/officeDocument/2006/relationships/image" Target="../media/image23.jpg"/><Relationship Id="rId6" Type="http://schemas.openxmlformats.org/officeDocument/2006/relationships/image" Target="../media/image15.png"/><Relationship Id="rId11" Type="http://schemas.openxmlformats.org/officeDocument/2006/relationships/image" Target="../media/image24.png"/><Relationship Id="rId5" Type="http://schemas.openxmlformats.org/officeDocument/2006/relationships/hyperlink" Target="https://hettich.ru/" TargetMode="External"/><Relationship Id="rId10" Type="http://schemas.openxmlformats.org/officeDocument/2006/relationships/hyperlink" Target="https://hettich.ru/academy/" TargetMode="External"/><Relationship Id="rId4" Type="http://schemas.openxmlformats.org/officeDocument/2006/relationships/image" Target="../media/image14.png"/><Relationship Id="rId9" Type="http://schemas.openxmlformats.org/officeDocument/2006/relationships/image" Target="../media/image17.png"/><Relationship Id="rId14" Type="http://schemas.openxmlformats.org/officeDocument/2006/relationships/image" Target="../media/image25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web.hettich.com/ru-ru/glavnaja-stranica.jsp" TargetMode="External"/><Relationship Id="rId13" Type="http://schemas.openxmlformats.org/officeDocument/2006/relationships/hyperlink" Target="https://hettich.ru/academy/" TargetMode="External"/><Relationship Id="rId3" Type="http://schemas.openxmlformats.org/officeDocument/2006/relationships/image" Target="../media/image27.png"/><Relationship Id="rId7" Type="http://schemas.openxmlformats.org/officeDocument/2006/relationships/image" Target="../media/image14.png"/><Relationship Id="rId12" Type="http://schemas.openxmlformats.org/officeDocument/2006/relationships/image" Target="../media/image17.png"/><Relationship Id="rId2" Type="http://schemas.openxmlformats.org/officeDocument/2006/relationships/image" Target="../media/image26.png"/><Relationship Id="rId1" Type="http://schemas.openxmlformats.org/officeDocument/2006/relationships/image" Target="../media/image22.png"/><Relationship Id="rId6" Type="http://schemas.openxmlformats.org/officeDocument/2006/relationships/hyperlink" Target="https://www.youtube.com/watch?v=K0l0z9mdM70&amp;feature=youtu.be" TargetMode="External"/><Relationship Id="rId11" Type="http://schemas.openxmlformats.org/officeDocument/2006/relationships/image" Target="../media/image16.png"/><Relationship Id="rId5" Type="http://schemas.openxmlformats.org/officeDocument/2006/relationships/hyperlink" Target="#Main!A1"/><Relationship Id="rId15" Type="http://schemas.openxmlformats.org/officeDocument/2006/relationships/image" Target="../media/image18.svg"/><Relationship Id="rId10" Type="http://schemas.openxmlformats.org/officeDocument/2006/relationships/hyperlink" Target="http://www.hettich.com/blaetterkataloge/bkwc/?cat=TA_2017&amp;lang=ru_RU#page_1016" TargetMode="External"/><Relationship Id="rId4" Type="http://schemas.openxmlformats.org/officeDocument/2006/relationships/image" Target="../media/image28.png"/><Relationship Id="rId9" Type="http://schemas.openxmlformats.org/officeDocument/2006/relationships/image" Target="../media/image15.pn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31.jpeg"/><Relationship Id="rId3" Type="http://schemas.openxmlformats.org/officeDocument/2006/relationships/image" Target="../media/image14.png"/><Relationship Id="rId7" Type="http://schemas.openxmlformats.org/officeDocument/2006/relationships/image" Target="../media/image16.png"/><Relationship Id="rId12" Type="http://schemas.openxmlformats.org/officeDocument/2006/relationships/image" Target="../media/image30.jpg"/><Relationship Id="rId2" Type="http://schemas.openxmlformats.org/officeDocument/2006/relationships/hyperlink" Target="https://youtu.be/SVk3Il2w_Iw" TargetMode="External"/><Relationship Id="rId1" Type="http://schemas.openxmlformats.org/officeDocument/2006/relationships/hyperlink" Target="#Main!A1"/><Relationship Id="rId6" Type="http://schemas.openxmlformats.org/officeDocument/2006/relationships/hyperlink" Target="http://www.hettich.com/blaetterkataloge/bkwc/?cat=TA_2020&amp;lang=ru_RU#page_1186" TargetMode="External"/><Relationship Id="rId11" Type="http://schemas.openxmlformats.org/officeDocument/2006/relationships/image" Target="../media/image18.svg"/><Relationship Id="rId5" Type="http://schemas.openxmlformats.org/officeDocument/2006/relationships/image" Target="../media/image15.png"/><Relationship Id="rId10" Type="http://schemas.openxmlformats.org/officeDocument/2006/relationships/image" Target="../media/image29.png"/><Relationship Id="rId4" Type="http://schemas.openxmlformats.org/officeDocument/2006/relationships/hyperlink" Target="https://hettich.ru" TargetMode="External"/><Relationship Id="rId9" Type="http://schemas.openxmlformats.org/officeDocument/2006/relationships/hyperlink" Target="https://hettich.ru/academy/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hettich.ru/upload/iblock/2da/Katalog-AvanTech-YOU.pdf" TargetMode="External"/><Relationship Id="rId13" Type="http://schemas.openxmlformats.org/officeDocument/2006/relationships/image" Target="../media/image37.jpg"/><Relationship Id="rId3" Type="http://schemas.openxmlformats.org/officeDocument/2006/relationships/hyperlink" Target="#Main!A1"/><Relationship Id="rId7" Type="http://schemas.openxmlformats.org/officeDocument/2006/relationships/image" Target="../media/image15.png"/><Relationship Id="rId12" Type="http://schemas.openxmlformats.org/officeDocument/2006/relationships/image" Target="../media/image36.jpg"/><Relationship Id="rId17" Type="http://schemas.openxmlformats.org/officeDocument/2006/relationships/image" Target="../media/image18.svg"/><Relationship Id="rId2" Type="http://schemas.openxmlformats.org/officeDocument/2006/relationships/image" Target="../media/image33.jpg"/><Relationship Id="rId16" Type="http://schemas.openxmlformats.org/officeDocument/2006/relationships/image" Target="../media/image38.png"/><Relationship Id="rId1" Type="http://schemas.openxmlformats.org/officeDocument/2006/relationships/image" Target="../media/image32.jpg"/><Relationship Id="rId6" Type="http://schemas.openxmlformats.org/officeDocument/2006/relationships/hyperlink" Target="https://hettich.ru/" TargetMode="External"/><Relationship Id="rId11" Type="http://schemas.openxmlformats.org/officeDocument/2006/relationships/image" Target="../media/image35.jpg"/><Relationship Id="rId5" Type="http://schemas.openxmlformats.org/officeDocument/2006/relationships/image" Target="../media/image14.png"/><Relationship Id="rId15" Type="http://schemas.openxmlformats.org/officeDocument/2006/relationships/hyperlink" Target="https://hettich.ru/academy/" TargetMode="External"/><Relationship Id="rId10" Type="http://schemas.openxmlformats.org/officeDocument/2006/relationships/image" Target="../media/image34.jpg"/><Relationship Id="rId4" Type="http://schemas.openxmlformats.org/officeDocument/2006/relationships/hyperlink" Target="https://youtu.be/mJ4U8MQqnyo" TargetMode="External"/><Relationship Id="rId9" Type="http://schemas.openxmlformats.org/officeDocument/2006/relationships/image" Target="../media/image16.png"/><Relationship Id="rId14" Type="http://schemas.openxmlformats.org/officeDocument/2006/relationships/hyperlink" Target="#'AVT &#1092;&#1072;&#1089;&#1072;&#1076;&#1099;'!A24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44.jpg"/><Relationship Id="rId18" Type="http://schemas.openxmlformats.org/officeDocument/2006/relationships/image" Target="../media/image18.svg"/><Relationship Id="rId3" Type="http://schemas.openxmlformats.org/officeDocument/2006/relationships/hyperlink" Target="https://youtu.be/mJ4U8MQqnyo" TargetMode="External"/><Relationship Id="rId7" Type="http://schemas.openxmlformats.org/officeDocument/2006/relationships/hyperlink" Target="https://hettich.ru/upload/iblock/2da/Katalog-AvanTech-YOU.pdf" TargetMode="External"/><Relationship Id="rId12" Type="http://schemas.openxmlformats.org/officeDocument/2006/relationships/image" Target="../media/image43.jpg"/><Relationship Id="rId17" Type="http://schemas.openxmlformats.org/officeDocument/2006/relationships/image" Target="../media/image18.png"/><Relationship Id="rId2" Type="http://schemas.openxmlformats.org/officeDocument/2006/relationships/hyperlink" Target="#Main!A1"/><Relationship Id="rId16" Type="http://schemas.openxmlformats.org/officeDocument/2006/relationships/hyperlink" Target="https://hettich.ru/academy/" TargetMode="External"/><Relationship Id="rId1" Type="http://schemas.openxmlformats.org/officeDocument/2006/relationships/image" Target="../media/image39.jpg"/><Relationship Id="rId6" Type="http://schemas.openxmlformats.org/officeDocument/2006/relationships/image" Target="../media/image15.png"/><Relationship Id="rId11" Type="http://schemas.openxmlformats.org/officeDocument/2006/relationships/image" Target="../media/image42.jpg"/><Relationship Id="rId5" Type="http://schemas.openxmlformats.org/officeDocument/2006/relationships/hyperlink" Target="https://hettich.ru" TargetMode="External"/><Relationship Id="rId15" Type="http://schemas.openxmlformats.org/officeDocument/2006/relationships/image" Target="../media/image46.jpg"/><Relationship Id="rId10" Type="http://schemas.openxmlformats.org/officeDocument/2006/relationships/image" Target="../media/image41.jpg"/><Relationship Id="rId4" Type="http://schemas.openxmlformats.org/officeDocument/2006/relationships/image" Target="../media/image14.png"/><Relationship Id="rId9" Type="http://schemas.openxmlformats.org/officeDocument/2006/relationships/image" Target="../media/image40.jpg"/><Relationship Id="rId14" Type="http://schemas.openxmlformats.org/officeDocument/2006/relationships/image" Target="../media/image45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18.svg"/><Relationship Id="rId3" Type="http://schemas.openxmlformats.org/officeDocument/2006/relationships/hyperlink" Target="https://youtu.be/KkTN2KN3alo" TargetMode="External"/><Relationship Id="rId7" Type="http://schemas.openxmlformats.org/officeDocument/2006/relationships/hyperlink" Target="http://www.hettich.com/blaetterkataloge/bkwc/?cat=TA_2020&amp;lang=ru_RU#page_564" TargetMode="External"/><Relationship Id="rId12" Type="http://schemas.openxmlformats.org/officeDocument/2006/relationships/image" Target="../media/image18.png"/><Relationship Id="rId2" Type="http://schemas.openxmlformats.org/officeDocument/2006/relationships/hyperlink" Target="#Main!A1"/><Relationship Id="rId1" Type="http://schemas.openxmlformats.org/officeDocument/2006/relationships/image" Target="../media/image47.jpg"/><Relationship Id="rId6" Type="http://schemas.openxmlformats.org/officeDocument/2006/relationships/image" Target="../media/image15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49.jpg"/><Relationship Id="rId4" Type="http://schemas.openxmlformats.org/officeDocument/2006/relationships/image" Target="../media/image14.pn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15875</xdr:colOff>
      <xdr:row>9</xdr:row>
      <xdr:rowOff>127000</xdr:rowOff>
    </xdr:from>
    <xdr:to>
      <xdr:col>20</xdr:col>
      <xdr:colOff>311223</xdr:colOff>
      <xdr:row>13</xdr:row>
      <xdr:rowOff>87129</xdr:rowOff>
    </xdr:to>
    <xdr:sp macro="" textlink="">
      <xdr:nvSpPr>
        <xdr:cNvPr id="25" name="Прямоугольник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11636375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9</xdr:row>
      <xdr:rowOff>127000</xdr:rowOff>
    </xdr:from>
    <xdr:to>
      <xdr:col>23</xdr:col>
      <xdr:colOff>104848</xdr:colOff>
      <xdr:row>13</xdr:row>
      <xdr:rowOff>87129</xdr:rowOff>
    </xdr:to>
    <xdr:sp macro="" textlink="">
      <xdr:nvSpPr>
        <xdr:cNvPr id="27" name="Прямоугольник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4446250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InnoTech Atira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21</xdr:row>
      <xdr:rowOff>95250</xdr:rowOff>
    </xdr:from>
    <xdr:to>
      <xdr:col>20</xdr:col>
      <xdr:colOff>311223</xdr:colOff>
      <xdr:row>25</xdr:row>
      <xdr:rowOff>55379</xdr:rowOff>
    </xdr:to>
    <xdr:sp macro="" textlink="">
      <xdr:nvSpPr>
        <xdr:cNvPr id="28" name="Прямоугольник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1693525" y="4838700"/>
          <a:ext cx="2708348" cy="7030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 </a:t>
          </a:r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фасады</a:t>
          </a:r>
        </a:p>
      </xdr:txBody>
    </xdr:sp>
    <xdr:clientData/>
  </xdr:twoCellAnchor>
  <xdr:twoCellAnchor>
    <xdr:from>
      <xdr:col>20</xdr:col>
      <xdr:colOff>428625</xdr:colOff>
      <xdr:row>21</xdr:row>
      <xdr:rowOff>95250</xdr:rowOff>
    </xdr:from>
    <xdr:to>
      <xdr:col>23</xdr:col>
      <xdr:colOff>104848</xdr:colOff>
      <xdr:row>25</xdr:row>
      <xdr:rowOff>55379</xdr:rowOff>
    </xdr:to>
    <xdr:sp macro="" textlink="">
      <xdr:nvSpPr>
        <xdr:cNvPr id="30" name="Прямоугольник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4446250" y="485775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Расчет веса фасадов</a:t>
          </a:r>
        </a:p>
      </xdr:txBody>
    </xdr:sp>
    <xdr:clientData/>
  </xdr:twoCellAnchor>
  <xdr:twoCellAnchor>
    <xdr:from>
      <xdr:col>16</xdr:col>
      <xdr:colOff>15875</xdr:colOff>
      <xdr:row>14</xdr:row>
      <xdr:rowOff>0</xdr:rowOff>
    </xdr:from>
    <xdr:to>
      <xdr:col>20</xdr:col>
      <xdr:colOff>311223</xdr:colOff>
      <xdr:row>17</xdr:row>
      <xdr:rowOff>150629</xdr:rowOff>
    </xdr:to>
    <xdr:sp macro="" textlink="">
      <xdr:nvSpPr>
        <xdr:cNvPr id="31" name="Прямоугольник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1636375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Quadro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3</xdr:row>
      <xdr:rowOff>95250</xdr:rowOff>
    </xdr:from>
    <xdr:to>
      <xdr:col>20</xdr:col>
      <xdr:colOff>311223</xdr:colOff>
      <xdr:row>5</xdr:row>
      <xdr:rowOff>182379</xdr:rowOff>
    </xdr:to>
    <xdr:sp macro="" textlink="">
      <xdr:nvSpPr>
        <xdr:cNvPr id="32" name="Прямоугольник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1636375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XL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3</xdr:row>
      <xdr:rowOff>95250</xdr:rowOff>
    </xdr:from>
    <xdr:to>
      <xdr:col>23</xdr:col>
      <xdr:colOff>104848</xdr:colOff>
      <xdr:row>5</xdr:row>
      <xdr:rowOff>182379</xdr:rowOff>
    </xdr:to>
    <xdr:sp macro="" textlink="">
      <xdr:nvSpPr>
        <xdr:cNvPr id="34" name="Прямоугольник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14446250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6</xdr:row>
      <xdr:rowOff>95250</xdr:rowOff>
    </xdr:from>
    <xdr:to>
      <xdr:col>20</xdr:col>
      <xdr:colOff>311223</xdr:colOff>
      <xdr:row>9</xdr:row>
      <xdr:rowOff>23629</xdr:rowOff>
    </xdr:to>
    <xdr:sp macro="" textlink="">
      <xdr:nvSpPr>
        <xdr:cNvPr id="29" name="Прямоугольник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1636375" y="1778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WingLine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79375</xdr:colOff>
      <xdr:row>44</xdr:row>
      <xdr:rowOff>95250</xdr:rowOff>
    </xdr:from>
    <xdr:to>
      <xdr:col>2</xdr:col>
      <xdr:colOff>254025</xdr:colOff>
      <xdr:row>49</xdr:row>
      <xdr:rowOff>111150</xdr:rowOff>
    </xdr:to>
    <xdr:pic>
      <xdr:nvPicPr>
        <xdr:cNvPr id="3" name="Рисунок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9239250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44</xdr:row>
      <xdr:rowOff>142875</xdr:rowOff>
    </xdr:from>
    <xdr:to>
      <xdr:col>4</xdr:col>
      <xdr:colOff>15900</xdr:colOff>
      <xdr:row>49</xdr:row>
      <xdr:rowOff>158775</xdr:rowOff>
    </xdr:to>
    <xdr:pic>
      <xdr:nvPicPr>
        <xdr:cNvPr id="17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9286875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111125</xdr:rowOff>
    </xdr:from>
    <xdr:to>
      <xdr:col>5</xdr:col>
      <xdr:colOff>396900</xdr:colOff>
      <xdr:row>49</xdr:row>
      <xdr:rowOff>127025</xdr:rowOff>
    </xdr:to>
    <xdr:pic>
      <xdr:nvPicPr>
        <xdr:cNvPr id="19" name="Рисунок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0" y="9255125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44</xdr:row>
      <xdr:rowOff>127000</xdr:rowOff>
    </xdr:from>
    <xdr:to>
      <xdr:col>7</xdr:col>
      <xdr:colOff>269900</xdr:colOff>
      <xdr:row>49</xdr:row>
      <xdr:rowOff>142900</xdr:rowOff>
    </xdr:to>
    <xdr:pic>
      <xdr:nvPicPr>
        <xdr:cNvPr id="22" name="Рисунок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0" y="9271000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523875</xdr:colOff>
      <xdr:row>44</xdr:row>
      <xdr:rowOff>111125</xdr:rowOff>
    </xdr:from>
    <xdr:to>
      <xdr:col>7</xdr:col>
      <xdr:colOff>1492275</xdr:colOff>
      <xdr:row>49</xdr:row>
      <xdr:rowOff>127025</xdr:rowOff>
    </xdr:to>
    <xdr:pic>
      <xdr:nvPicPr>
        <xdr:cNvPr id="24" name="Рисунок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" y="9255125"/>
          <a:ext cx="968400" cy="968400"/>
        </a:xfrm>
        <a:prstGeom prst="rect">
          <a:avLst/>
        </a:prstGeom>
      </xdr:spPr>
    </xdr:pic>
    <xdr:clientData/>
  </xdr:twoCellAnchor>
  <xdr:twoCellAnchor>
    <xdr:from>
      <xdr:col>20</xdr:col>
      <xdr:colOff>428625</xdr:colOff>
      <xdr:row>14</xdr:row>
      <xdr:rowOff>0</xdr:rowOff>
    </xdr:from>
    <xdr:to>
      <xdr:col>23</xdr:col>
      <xdr:colOff>104848</xdr:colOff>
      <xdr:row>17</xdr:row>
      <xdr:rowOff>150629</xdr:rowOff>
    </xdr:to>
    <xdr:sp macro="" textlink="">
      <xdr:nvSpPr>
        <xdr:cNvPr id="16" name="Прямоугольник 1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14446250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Actro/Quadro YOU</a:t>
          </a:r>
          <a:endParaRPr lang="ru-RU" sz="24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15875</xdr:colOff>
      <xdr:row>0</xdr:row>
      <xdr:rowOff>174625</xdr:rowOff>
    </xdr:from>
    <xdr:to>
      <xdr:col>5</xdr:col>
      <xdr:colOff>514804</xdr:colOff>
      <xdr:row>22</xdr:row>
      <xdr:rowOff>54980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7FC12F4F-AA62-46FD-BEB1-B17327FA9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174625"/>
          <a:ext cx="3038929" cy="483335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111125</xdr:colOff>
      <xdr:row>0</xdr:row>
      <xdr:rowOff>158750</xdr:rowOff>
    </xdr:from>
    <xdr:to>
      <xdr:col>9</xdr:col>
      <xdr:colOff>106889</xdr:colOff>
      <xdr:row>22</xdr:row>
      <xdr:rowOff>62449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56BF6E2-F302-4C65-AC94-04398C5CC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158750"/>
          <a:ext cx="3742264" cy="485669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412750</xdr:colOff>
      <xdr:row>0</xdr:row>
      <xdr:rowOff>158750</xdr:rowOff>
    </xdr:from>
    <xdr:to>
      <xdr:col>15</xdr:col>
      <xdr:colOff>109197</xdr:colOff>
      <xdr:row>22</xdr:row>
      <xdr:rowOff>81362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EF21A97-AB80-4FB7-A823-7CA08CAF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0" y="158750"/>
          <a:ext cx="3601697" cy="4875612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269875</xdr:colOff>
      <xdr:row>23</xdr:row>
      <xdr:rowOff>63500</xdr:rowOff>
    </xdr:from>
    <xdr:to>
      <xdr:col>7</xdr:col>
      <xdr:colOff>1444624</xdr:colOff>
      <xdr:row>41</xdr:row>
      <xdr:rowOff>63501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1E4C40C-DFDA-4340-AC32-65A0AEE88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207000"/>
          <a:ext cx="4984749" cy="3429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1889125</xdr:colOff>
      <xdr:row>23</xdr:row>
      <xdr:rowOff>58208</xdr:rowOff>
    </xdr:from>
    <xdr:to>
      <xdr:col>14</xdr:col>
      <xdr:colOff>468435</xdr:colOff>
      <xdr:row>41</xdr:row>
      <xdr:rowOff>73667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8086DCE-F87E-4521-A74B-BA4FA3E43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5201708"/>
          <a:ext cx="4961060" cy="344445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16</xdr:col>
      <xdr:colOff>57150</xdr:colOff>
      <xdr:row>27</xdr:row>
      <xdr:rowOff>95250</xdr:rowOff>
    </xdr:from>
    <xdr:to>
      <xdr:col>22</xdr:col>
      <xdr:colOff>350530</xdr:colOff>
      <xdr:row>33</xdr:row>
      <xdr:rowOff>168404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5981700"/>
          <a:ext cx="4998730" cy="12161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</xdr:colOff>
      <xdr:row>20</xdr:row>
      <xdr:rowOff>64770</xdr:rowOff>
    </xdr:from>
    <xdr:to>
      <xdr:col>15</xdr:col>
      <xdr:colOff>205740</xdr:colOff>
      <xdr:row>27</xdr:row>
      <xdr:rowOff>100330</xdr:rowOff>
    </xdr:to>
    <xdr:pic>
      <xdr:nvPicPr>
        <xdr:cNvPr id="9223" name="Picture 7">
          <a:extLst>
            <a:ext uri="{FF2B5EF4-FFF2-40B4-BE49-F238E27FC236}">
              <a16:creationId xmlns:a16="http://schemas.microsoft.com/office/drawing/2014/main" id="{00000000-0008-0000-0C00-00000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632" t="13558" r="4322" b="9696"/>
        <a:stretch>
          <a:fillRect/>
        </a:stretch>
      </xdr:blipFill>
      <xdr:spPr bwMode="auto">
        <a:xfrm>
          <a:off x="6088380" y="4994910"/>
          <a:ext cx="2377440" cy="14986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22" name="Группа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GrpSpPr>
          <a:grpSpLocks noChangeAspect="1"/>
        </xdr:cNvGrpSpPr>
      </xdr:nvGrpSpPr>
      <xdr:grpSpPr>
        <a:xfrm>
          <a:off x="163285" y="103909"/>
          <a:ext cx="673200" cy="673200"/>
          <a:chOff x="720000" y="3600000"/>
          <a:chExt cx="792000" cy="792000"/>
        </a:xfrm>
      </xdr:grpSpPr>
      <xdr:sp macro="" textlink="">
        <xdr:nvSpPr>
          <xdr:cNvPr id="23" name="Стрелка влево 22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25" name="Группа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pSpPr/>
      </xdr:nvGrpSpPr>
      <xdr:grpSpPr>
        <a:xfrm>
          <a:off x="1387285" y="103909"/>
          <a:ext cx="673200" cy="673200"/>
          <a:chOff x="1944000" y="3600000"/>
          <a:chExt cx="673200" cy="673200"/>
        </a:xfrm>
      </xdr:grpSpPr>
      <xdr:pic>
        <xdr:nvPicPr>
          <xdr:cNvPr id="2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28" name="Группа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GrpSpPr>
          <a:grpSpLocks noChangeAspect="1"/>
        </xdr:cNvGrpSpPr>
      </xdr:nvGrpSpPr>
      <xdr:grpSpPr>
        <a:xfrm>
          <a:off x="3850129" y="103909"/>
          <a:ext cx="692003" cy="673200"/>
          <a:chOff x="4392000" y="3600000"/>
          <a:chExt cx="792000" cy="792000"/>
        </a:xfrm>
      </xdr:grpSpPr>
      <xdr:sp macro="" textlink="">
        <xdr:nvSpPr>
          <xdr:cNvPr id="29" name="Прямоугольник 28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0" name="Picture 6">
            <a:extLst>
              <a:ext uri="{FF2B5EF4-FFF2-40B4-BE49-F238E27FC236}">
                <a16:creationId xmlns:a16="http://schemas.microsoft.com/office/drawing/2014/main" id="{00000000-0008-0000-0C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31" name="Группа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2611285" y="103909"/>
          <a:ext cx="680128" cy="673200"/>
          <a:chOff x="3168000" y="3600000"/>
          <a:chExt cx="673200" cy="673200"/>
        </a:xfrm>
      </xdr:grpSpPr>
      <xdr:sp macro="" textlink="">
        <xdr:nvSpPr>
          <xdr:cNvPr id="32" name="Прямоугольник 31">
            <a:extLst>
              <a:ext uri="{FF2B5EF4-FFF2-40B4-BE49-F238E27FC236}">
                <a16:creationId xmlns:a16="http://schemas.microsoft.com/office/drawing/2014/main" id="{00000000-0008-0000-0C00-00002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3" name="Picture 2">
            <a:extLst>
              <a:ext uri="{FF2B5EF4-FFF2-40B4-BE49-F238E27FC236}">
                <a16:creationId xmlns:a16="http://schemas.microsoft.com/office/drawing/2014/main" id="{00000000-0008-0000-0C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4</xdr:row>
      <xdr:rowOff>22819</xdr:rowOff>
    </xdr:from>
    <xdr:to>
      <xdr:col>15</xdr:col>
      <xdr:colOff>236048</xdr:colOff>
      <xdr:row>12</xdr:row>
      <xdr:rowOff>98612</xdr:rowOff>
    </xdr:to>
    <xdr:pic>
      <xdr:nvPicPr>
        <xdr:cNvPr id="16" name="Рисунок 15" descr="ящик без размеров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5113" r="1828" b="8359"/>
        <a:stretch>
          <a:fillRect/>
        </a:stretch>
      </xdr:blipFill>
      <xdr:spPr>
        <a:xfrm>
          <a:off x="6050201" y="1546819"/>
          <a:ext cx="2454045" cy="1797017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8</xdr:row>
      <xdr:rowOff>2635</xdr:rowOff>
    </xdr:from>
    <xdr:to>
      <xdr:col>8</xdr:col>
      <xdr:colOff>290807</xdr:colOff>
      <xdr:row>8</xdr:row>
      <xdr:rowOff>2635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CxnSpPr/>
      </xdr:nvCxnSpPr>
      <xdr:spPr>
        <a:xfrm flipH="1">
          <a:off x="5922629" y="2390235"/>
          <a:ext cx="33082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7</xdr:row>
      <xdr:rowOff>56392</xdr:rowOff>
    </xdr:from>
    <xdr:to>
      <xdr:col>15</xdr:col>
      <xdr:colOff>384305</xdr:colOff>
      <xdr:row>7</xdr:row>
      <xdr:rowOff>56392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CxnSpPr/>
      </xdr:nvCxnSpPr>
      <xdr:spPr>
        <a:xfrm flipH="1">
          <a:off x="8191625" y="2215392"/>
          <a:ext cx="468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5</xdr:row>
      <xdr:rowOff>151796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CxnSpPr/>
      </xdr:nvCxnSpPr>
      <xdr:spPr>
        <a:xfrm flipV="1">
          <a:off x="7240489" y="832160"/>
          <a:ext cx="1454" cy="105117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4</xdr:row>
      <xdr:rowOff>112787</xdr:rowOff>
    </xdr:from>
    <xdr:to>
      <xdr:col>14</xdr:col>
      <xdr:colOff>192449</xdr:colOff>
      <xdr:row>7</xdr:row>
      <xdr:rowOff>48813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CxnSpPr/>
      </xdr:nvCxnSpPr>
      <xdr:spPr>
        <a:xfrm flipV="1">
          <a:off x="8165001" y="1630592"/>
          <a:ext cx="3668" cy="5772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10</xdr:row>
      <xdr:rowOff>50587</xdr:rowOff>
    </xdr:from>
    <xdr:to>
      <xdr:col>8</xdr:col>
      <xdr:colOff>296304</xdr:colOff>
      <xdr:row>10</xdr:row>
      <xdr:rowOff>50587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CxnSpPr/>
      </xdr:nvCxnSpPr>
      <xdr:spPr>
        <a:xfrm flipH="1">
          <a:off x="5922150" y="2865505"/>
          <a:ext cx="331201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8</xdr:row>
      <xdr:rowOff>8514</xdr:rowOff>
    </xdr:from>
    <xdr:to>
      <xdr:col>8</xdr:col>
      <xdr:colOff>27670</xdr:colOff>
      <xdr:row>10</xdr:row>
      <xdr:rowOff>54823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CxnSpPr/>
      </xdr:nvCxnSpPr>
      <xdr:spPr>
        <a:xfrm flipV="1">
          <a:off x="5984025" y="2375397"/>
          <a:ext cx="1293" cy="47200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9</xdr:row>
      <xdr:rowOff>51136</xdr:rowOff>
    </xdr:from>
    <xdr:to>
      <xdr:col>15</xdr:col>
      <xdr:colOff>375611</xdr:colOff>
      <xdr:row>9</xdr:row>
      <xdr:rowOff>51136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CxnSpPr/>
      </xdr:nvCxnSpPr>
      <xdr:spPr>
        <a:xfrm flipH="1">
          <a:off x="8168064" y="2637599"/>
          <a:ext cx="46564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7</xdr:row>
      <xdr:rowOff>59169</xdr:rowOff>
    </xdr:from>
    <xdr:to>
      <xdr:col>15</xdr:col>
      <xdr:colOff>357649</xdr:colOff>
      <xdr:row>9</xdr:row>
      <xdr:rowOff>55259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CxnSpPr/>
      </xdr:nvCxnSpPr>
      <xdr:spPr>
        <a:xfrm flipH="1" flipV="1">
          <a:off x="8632969" y="2218169"/>
          <a:ext cx="0" cy="4228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3</xdr:row>
      <xdr:rowOff>21683</xdr:rowOff>
    </xdr:from>
    <xdr:to>
      <xdr:col>14</xdr:col>
      <xdr:colOff>188951</xdr:colOff>
      <xdr:row>4</xdr:row>
      <xdr:rowOff>130097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CxnSpPr/>
      </xdr:nvCxnSpPr>
      <xdr:spPr>
        <a:xfrm>
          <a:off x="7251390" y="1325756"/>
          <a:ext cx="913781" cy="32214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9</xdr:row>
      <xdr:rowOff>44525</xdr:rowOff>
    </xdr:from>
    <xdr:to>
      <xdr:col>14</xdr:col>
      <xdr:colOff>168020</xdr:colOff>
      <xdr:row>11</xdr:row>
      <xdr:rowOff>195704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CxnSpPr/>
      </xdr:nvCxnSpPr>
      <xdr:spPr>
        <a:xfrm flipV="1">
          <a:off x="8155192" y="2630245"/>
          <a:ext cx="3668" cy="5778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11</xdr:row>
      <xdr:rowOff>83372</xdr:rowOff>
    </xdr:from>
    <xdr:to>
      <xdr:col>11</xdr:col>
      <xdr:colOff>207408</xdr:colOff>
      <xdr:row>14</xdr:row>
      <xdr:rowOff>21192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CxnSpPr/>
      </xdr:nvCxnSpPr>
      <xdr:spPr>
        <a:xfrm flipV="1">
          <a:off x="7241399" y="3097299"/>
          <a:ext cx="3668" cy="5790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11</xdr:row>
      <xdr:rowOff>111761</xdr:rowOff>
    </xdr:from>
    <xdr:to>
      <xdr:col>14</xdr:col>
      <xdr:colOff>162560</xdr:colOff>
      <xdr:row>13</xdr:row>
      <xdr:rowOff>179659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CxnSpPr/>
      </xdr:nvCxnSpPr>
      <xdr:spPr>
        <a:xfrm flipV="1">
          <a:off x="7245195" y="3125688"/>
          <a:ext cx="893585" cy="49536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10</xdr:row>
      <xdr:rowOff>4885</xdr:rowOff>
    </xdr:from>
    <xdr:to>
      <xdr:col>8</xdr:col>
      <xdr:colOff>356547</xdr:colOff>
      <xdr:row>11</xdr:row>
      <xdr:rowOff>188404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CxnSpPr/>
      </xdr:nvCxnSpPr>
      <xdr:spPr>
        <a:xfrm flipV="1">
          <a:off x="6315778" y="2794000"/>
          <a:ext cx="0" cy="39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11</xdr:row>
      <xdr:rowOff>168519</xdr:rowOff>
    </xdr:from>
    <xdr:to>
      <xdr:col>11</xdr:col>
      <xdr:colOff>206917</xdr:colOff>
      <xdr:row>13</xdr:row>
      <xdr:rowOff>184328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CxnSpPr/>
      </xdr:nvCxnSpPr>
      <xdr:spPr>
        <a:xfrm>
          <a:off x="6313365" y="3170115"/>
          <a:ext cx="937167" cy="44077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5</xdr:row>
      <xdr:rowOff>12700</xdr:rowOff>
    </xdr:from>
    <xdr:to>
      <xdr:col>8</xdr:col>
      <xdr:colOff>285750</xdr:colOff>
      <xdr:row>8</xdr:row>
      <xdr:rowOff>6930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CxnSpPr/>
      </xdr:nvCxnSpPr>
      <xdr:spPr>
        <a:xfrm flipV="1">
          <a:off x="62450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5</xdr:row>
      <xdr:rowOff>137447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CxnSpPr/>
      </xdr:nvCxnSpPr>
      <xdr:spPr>
        <a:xfrm flipV="1">
          <a:off x="7203533" y="1297878"/>
          <a:ext cx="0" cy="5711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3</xdr:row>
      <xdr:rowOff>52659</xdr:rowOff>
    </xdr:from>
    <xdr:to>
      <xdr:col>11</xdr:col>
      <xdr:colOff>176561</xdr:colOff>
      <xdr:row>5</xdr:row>
      <xdr:rowOff>99516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CxnSpPr/>
      </xdr:nvCxnSpPr>
      <xdr:spPr>
        <a:xfrm flipV="1">
          <a:off x="6246625" y="1356732"/>
          <a:ext cx="967595" cy="4743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6</xdr:row>
      <xdr:rowOff>203780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CxnSpPr/>
      </xdr:nvCxnSpPr>
      <xdr:spPr>
        <a:xfrm flipV="1">
          <a:off x="61531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203200</xdr:colOff>
      <xdr:row>1</xdr:row>
      <xdr:rowOff>42809</xdr:rowOff>
    </xdr:from>
    <xdr:to>
      <xdr:col>11</xdr:col>
      <xdr:colOff>201202</xdr:colOff>
      <xdr:row>3</xdr:row>
      <xdr:rowOff>120650</xdr:rowOff>
    </xdr:to>
    <xdr:cxnSp macro="">
      <xdr:nvCxnSpPr>
        <xdr:cNvPr id="116" name="Прямая соединительная линия 115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CxnSpPr/>
      </xdr:nvCxnSpPr>
      <xdr:spPr>
        <a:xfrm flipV="1">
          <a:off x="6166492" y="920393"/>
          <a:ext cx="1081070" cy="5059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23</xdr:row>
      <xdr:rowOff>110275</xdr:rowOff>
    </xdr:from>
    <xdr:to>
      <xdr:col>8</xdr:col>
      <xdr:colOff>289560</xdr:colOff>
      <xdr:row>23</xdr:row>
      <xdr:rowOff>110490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CxnSpPr/>
      </xdr:nvCxnSpPr>
      <xdr:spPr>
        <a:xfrm flipH="1" flipV="1">
          <a:off x="5958841" y="5680495"/>
          <a:ext cx="289559" cy="2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215828</xdr:colOff>
      <xdr:row>22</xdr:row>
      <xdr:rowOff>186892</xdr:rowOff>
    </xdr:from>
    <xdr:to>
      <xdr:col>16</xdr:col>
      <xdr:colOff>41648</xdr:colOff>
      <xdr:row>22</xdr:row>
      <xdr:rowOff>186892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CxnSpPr/>
      </xdr:nvCxnSpPr>
      <xdr:spPr>
        <a:xfrm flipH="1">
          <a:off x="8193968" y="5543752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213302</xdr:colOff>
      <xdr:row>16</xdr:row>
      <xdr:rowOff>124968</xdr:rowOff>
    </xdr:from>
    <xdr:to>
      <xdr:col>11</xdr:col>
      <xdr:colOff>213360</xdr:colOff>
      <xdr:row>21</xdr:row>
      <xdr:rowOff>144467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CxnSpPr/>
      </xdr:nvCxnSpPr>
      <xdr:spPr>
        <a:xfrm flipV="1">
          <a:off x="7266374" y="4203192"/>
          <a:ext cx="58" cy="10862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20737</xdr:colOff>
      <xdr:row>25</xdr:row>
      <xdr:rowOff>43927</xdr:rowOff>
    </xdr:from>
    <xdr:to>
      <xdr:col>8</xdr:col>
      <xdr:colOff>272737</xdr:colOff>
      <xdr:row>25</xdr:row>
      <xdr:rowOff>43927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CxnSpPr/>
      </xdr:nvCxnSpPr>
      <xdr:spPr>
        <a:xfrm flipH="1">
          <a:off x="5979577" y="6040867"/>
          <a:ext cx="252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64281</xdr:colOff>
      <xdr:row>23</xdr:row>
      <xdr:rowOff>116154</xdr:rowOff>
    </xdr:from>
    <xdr:to>
      <xdr:col>8</xdr:col>
      <xdr:colOff>65574</xdr:colOff>
      <xdr:row>25</xdr:row>
      <xdr:rowOff>49434</xdr:rowOff>
    </xdr:to>
    <xdr:cxnSp macro="">
      <xdr:nvCxnSpPr>
        <xdr:cNvPr id="69" name="Прямая соединительная линия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CxnSpPr/>
      </xdr:nvCxnSpPr>
      <xdr:spPr>
        <a:xfrm flipV="1">
          <a:off x="6023121" y="5686374"/>
          <a:ext cx="1293" cy="36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206888</xdr:colOff>
      <xdr:row>24</xdr:row>
      <xdr:rowOff>102870</xdr:rowOff>
    </xdr:from>
    <xdr:to>
      <xdr:col>16</xdr:col>
      <xdr:colOff>32708</xdr:colOff>
      <xdr:row>24</xdr:row>
      <xdr:rowOff>102870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CxnSpPr/>
      </xdr:nvCxnSpPr>
      <xdr:spPr>
        <a:xfrm flipH="1">
          <a:off x="8185028" y="5886450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392431</xdr:colOff>
      <xdr:row>22</xdr:row>
      <xdr:rowOff>194311</xdr:rowOff>
    </xdr:from>
    <xdr:to>
      <xdr:col>16</xdr:col>
      <xdr:colOff>0</xdr:colOff>
      <xdr:row>24</xdr:row>
      <xdr:rowOff>100584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CxnSpPr/>
      </xdr:nvCxnSpPr>
      <xdr:spPr>
        <a:xfrm flipH="1" flipV="1">
          <a:off x="8670799" y="5552695"/>
          <a:ext cx="3809" cy="3329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216408</xdr:colOff>
      <xdr:row>18</xdr:row>
      <xdr:rowOff>134112</xdr:rowOff>
    </xdr:from>
    <xdr:to>
      <xdr:col>14</xdr:col>
      <xdr:colOff>204216</xdr:colOff>
      <xdr:row>20</xdr:row>
      <xdr:rowOff>18288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CxnSpPr/>
      </xdr:nvCxnSpPr>
      <xdr:spPr>
        <a:xfrm>
          <a:off x="7269480" y="4639056"/>
          <a:ext cx="929640" cy="31089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217496</xdr:colOff>
      <xdr:row>24</xdr:row>
      <xdr:rowOff>146069</xdr:rowOff>
    </xdr:from>
    <xdr:to>
      <xdr:col>14</xdr:col>
      <xdr:colOff>221164</xdr:colOff>
      <xdr:row>27</xdr:row>
      <xdr:rowOff>4469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CxnSpPr/>
      </xdr:nvCxnSpPr>
      <xdr:spPr>
        <a:xfrm flipV="1">
          <a:off x="8212400" y="5931173"/>
          <a:ext cx="3668" cy="46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168492</xdr:colOff>
      <xdr:row>26</xdr:row>
      <xdr:rowOff>120569</xdr:rowOff>
    </xdr:from>
    <xdr:to>
      <xdr:col>11</xdr:col>
      <xdr:colOff>168492</xdr:colOff>
      <xdr:row>29</xdr:row>
      <xdr:rowOff>147929</xdr:rowOff>
    </xdr:to>
    <xdr:cxnSp macro="">
      <xdr:nvCxnSpPr>
        <xdr:cNvPr id="98" name="Прямая соединительная линия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CxnSpPr/>
      </xdr:nvCxnSpPr>
      <xdr:spPr>
        <a:xfrm flipV="1">
          <a:off x="7221564" y="6332393"/>
          <a:ext cx="0" cy="57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178384</xdr:colOff>
      <xdr:row>26</xdr:row>
      <xdr:rowOff>146304</xdr:rowOff>
    </xdr:from>
    <xdr:to>
      <xdr:col>14</xdr:col>
      <xdr:colOff>222504</xdr:colOff>
      <xdr:row>29</xdr:row>
      <xdr:rowOff>112208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CxnSpPr/>
      </xdr:nvCxnSpPr>
      <xdr:spPr>
        <a:xfrm flipV="1">
          <a:off x="7231456" y="6358128"/>
          <a:ext cx="985952" cy="5145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312155</xdr:colOff>
      <xdr:row>24</xdr:row>
      <xdr:rowOff>199777</xdr:rowOff>
    </xdr:from>
    <xdr:to>
      <xdr:col>8</xdr:col>
      <xdr:colOff>312155</xdr:colOff>
      <xdr:row>27</xdr:row>
      <xdr:rowOff>161203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CxnSpPr/>
      </xdr:nvCxnSpPr>
      <xdr:spPr>
        <a:xfrm flipV="1">
          <a:off x="6280139" y="5984881"/>
          <a:ext cx="0" cy="5710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324469</xdr:colOff>
      <xdr:row>27</xdr:row>
      <xdr:rowOff>94657</xdr:rowOff>
    </xdr:from>
    <xdr:to>
      <xdr:col>11</xdr:col>
      <xdr:colOff>182880</xdr:colOff>
      <xdr:row>29</xdr:row>
      <xdr:rowOff>112776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CxnSpPr/>
      </xdr:nvCxnSpPr>
      <xdr:spPr>
        <a:xfrm>
          <a:off x="6292453" y="6489361"/>
          <a:ext cx="943499" cy="3838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286004</xdr:colOff>
      <xdr:row>20</xdr:row>
      <xdr:rowOff>120340</xdr:rowOff>
    </xdr:from>
    <xdr:to>
      <xdr:col>8</xdr:col>
      <xdr:colOff>289364</xdr:colOff>
      <xdr:row>23</xdr:row>
      <xdr:rowOff>114570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CxnSpPr/>
      </xdr:nvCxnSpPr>
      <xdr:spPr>
        <a:xfrm flipV="1">
          <a:off x="6244844" y="5050480"/>
          <a:ext cx="3360" cy="6343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179394</xdr:colOff>
      <xdr:row>18</xdr:row>
      <xdr:rowOff>188854</xdr:rowOff>
    </xdr:from>
    <xdr:to>
      <xdr:col>11</xdr:col>
      <xdr:colOff>179394</xdr:colOff>
      <xdr:row>21</xdr:row>
      <xdr:rowOff>118764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CxnSpPr/>
      </xdr:nvCxnSpPr>
      <xdr:spPr>
        <a:xfrm flipV="1">
          <a:off x="7232466" y="4693798"/>
          <a:ext cx="0" cy="5699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288295</xdr:colOff>
      <xdr:row>19</xdr:row>
      <xdr:rowOff>0</xdr:rowOff>
    </xdr:from>
    <xdr:to>
      <xdr:col>11</xdr:col>
      <xdr:colOff>158496</xdr:colOff>
      <xdr:row>21</xdr:row>
      <xdr:rowOff>5989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CxnSpPr/>
      </xdr:nvCxnSpPr>
      <xdr:spPr>
        <a:xfrm flipV="1">
          <a:off x="6247135" y="4716780"/>
          <a:ext cx="952241" cy="4327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228404</xdr:colOff>
      <xdr:row>18</xdr:row>
      <xdr:rowOff>188976</xdr:rowOff>
    </xdr:from>
    <xdr:to>
      <xdr:col>8</xdr:col>
      <xdr:colOff>228404</xdr:colOff>
      <xdr:row>22</xdr:row>
      <xdr:rowOff>99755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CxnSpPr/>
      </xdr:nvCxnSpPr>
      <xdr:spPr>
        <a:xfrm flipV="1">
          <a:off x="6196388" y="4693920"/>
          <a:ext cx="0" cy="7642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224875</xdr:colOff>
      <xdr:row>16</xdr:row>
      <xdr:rowOff>158496</xdr:rowOff>
    </xdr:from>
    <xdr:to>
      <xdr:col>11</xdr:col>
      <xdr:colOff>207264</xdr:colOff>
      <xdr:row>19</xdr:row>
      <xdr:rowOff>21625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CxnSpPr/>
      </xdr:nvCxnSpPr>
      <xdr:spPr>
        <a:xfrm flipV="1">
          <a:off x="6192859" y="4236720"/>
          <a:ext cx="1067477" cy="5032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206587</xdr:colOff>
      <xdr:row>19</xdr:row>
      <xdr:rowOff>171703</xdr:rowOff>
    </xdr:from>
    <xdr:to>
      <xdr:col>14</xdr:col>
      <xdr:colOff>206587</xdr:colOff>
      <xdr:row>22</xdr:row>
      <xdr:rowOff>179623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CxnSpPr/>
      </xdr:nvCxnSpPr>
      <xdr:spPr>
        <a:xfrm flipV="1">
          <a:off x="8201491" y="4890007"/>
          <a:ext cx="0" cy="64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128" name="Равнобедренный треугольник 12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SpPr/>
      </xdr:nvSpPr>
      <xdr:spPr>
        <a:xfrm rot="3600000">
          <a:off x="7195415" y="9008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3</xdr:row>
      <xdr:rowOff>58615</xdr:rowOff>
    </xdr:from>
    <xdr:to>
      <xdr:col>11</xdr:col>
      <xdr:colOff>166813</xdr:colOff>
      <xdr:row>3</xdr:row>
      <xdr:rowOff>95234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SpPr/>
      </xdr:nvSpPr>
      <xdr:spPr>
        <a:xfrm rot="3600000">
          <a:off x="7156337" y="134289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197827</xdr:colOff>
      <xdr:row>3</xdr:row>
      <xdr:rowOff>85483</xdr:rowOff>
    </xdr:from>
    <xdr:to>
      <xdr:col>8</xdr:col>
      <xdr:colOff>269390</xdr:colOff>
      <xdr:row>3</xdr:row>
      <xdr:rowOff>122102</xdr:rowOff>
    </xdr:to>
    <xdr:sp macro="" textlink="">
      <xdr:nvSpPr>
        <xdr:cNvPr id="152" name="Равнобедренный треугольник 151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SpPr/>
      </xdr:nvSpPr>
      <xdr:spPr>
        <a:xfrm rot="14400000">
          <a:off x="6174530" y="136976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5</xdr:row>
      <xdr:rowOff>65942</xdr:rowOff>
    </xdr:from>
    <xdr:to>
      <xdr:col>8</xdr:col>
      <xdr:colOff>354870</xdr:colOff>
      <xdr:row>5</xdr:row>
      <xdr:rowOff>102561</xdr:rowOff>
    </xdr:to>
    <xdr:sp macro="" textlink="">
      <xdr:nvSpPr>
        <xdr:cNvPr id="153" name="Равнобедренный треугольник 152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SpPr/>
      </xdr:nvSpPr>
      <xdr:spPr>
        <a:xfrm rot="14400000">
          <a:off x="6260010" y="1775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13</xdr:row>
      <xdr:rowOff>141653</xdr:rowOff>
    </xdr:from>
    <xdr:to>
      <xdr:col>11</xdr:col>
      <xdr:colOff>271832</xdr:colOff>
      <xdr:row>13</xdr:row>
      <xdr:rowOff>178272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SpPr/>
      </xdr:nvSpPr>
      <xdr:spPr>
        <a:xfrm rot="14400000">
          <a:off x="7261356" y="3550739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11</xdr:row>
      <xdr:rowOff>114788</xdr:rowOff>
    </xdr:from>
    <xdr:to>
      <xdr:col>14</xdr:col>
      <xdr:colOff>166812</xdr:colOff>
      <xdr:row>11</xdr:row>
      <xdr:rowOff>151407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SpPr/>
      </xdr:nvSpPr>
      <xdr:spPr>
        <a:xfrm rot="3600000">
          <a:off x="8091740" y="309891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9</xdr:row>
      <xdr:rowOff>187682</xdr:rowOff>
    </xdr:from>
    <xdr:to>
      <xdr:col>8</xdr:col>
      <xdr:colOff>46764</xdr:colOff>
      <xdr:row>10</xdr:row>
      <xdr:rowOff>46765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SpPr/>
      </xdr:nvSpPr>
      <xdr:spPr>
        <a:xfrm rot="10800000">
          <a:off x="5969376" y="276431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8</xdr:row>
      <xdr:rowOff>7327</xdr:rowOff>
    </xdr:from>
    <xdr:to>
      <xdr:col>8</xdr:col>
      <xdr:colOff>46388</xdr:colOff>
      <xdr:row>8</xdr:row>
      <xdr:rowOff>78890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SpPr/>
      </xdr:nvSpPr>
      <xdr:spPr>
        <a:xfrm>
          <a:off x="5969000" y="23714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8</xdr:row>
      <xdr:rowOff>190500</xdr:rowOff>
    </xdr:from>
    <xdr:to>
      <xdr:col>15</xdr:col>
      <xdr:colOff>378541</xdr:colOff>
      <xdr:row>9</xdr:row>
      <xdr:rowOff>49582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SpPr/>
      </xdr:nvSpPr>
      <xdr:spPr>
        <a:xfrm rot="10800000">
          <a:off x="8601807" y="255465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7</xdr:row>
      <xdr:rowOff>63500</xdr:rowOff>
    </xdr:from>
    <xdr:to>
      <xdr:col>15</xdr:col>
      <xdr:colOff>376099</xdr:colOff>
      <xdr:row>7</xdr:row>
      <xdr:rowOff>135063</xdr:rowOff>
    </xdr:to>
    <xdr:sp macro="" textlink="">
      <xdr:nvSpPr>
        <xdr:cNvPr id="163" name="Равнобедренный треугольник 162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SpPr/>
      </xdr:nvSpPr>
      <xdr:spPr>
        <a:xfrm>
          <a:off x="8599365" y="221517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13</xdr:row>
      <xdr:rowOff>143862</xdr:rowOff>
    </xdr:from>
    <xdr:to>
      <xdr:col>11</xdr:col>
      <xdr:colOff>200796</xdr:colOff>
      <xdr:row>13</xdr:row>
      <xdr:rowOff>189581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SpPr/>
      </xdr:nvSpPr>
      <xdr:spPr>
        <a:xfrm rot="6600000">
          <a:off x="7185770" y="355749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11</xdr:row>
      <xdr:rowOff>163635</xdr:rowOff>
    </xdr:from>
    <xdr:to>
      <xdr:col>9</xdr:col>
      <xdr:colOff>10505</xdr:colOff>
      <xdr:row>11</xdr:row>
      <xdr:rowOff>209354</xdr:rowOff>
    </xdr:to>
    <xdr:sp macro="" textlink="">
      <xdr:nvSpPr>
        <xdr:cNvPr id="169" name="Равнобедренный треугольник 168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SpPr/>
      </xdr:nvSpPr>
      <xdr:spPr>
        <a:xfrm rot="18000000">
          <a:off x="6331172" y="315230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4</xdr:row>
      <xdr:rowOff>90130</xdr:rowOff>
    </xdr:from>
    <xdr:to>
      <xdr:col>14</xdr:col>
      <xdr:colOff>188585</xdr:colOff>
      <xdr:row>4</xdr:row>
      <xdr:rowOff>135849</xdr:rowOff>
    </xdr:to>
    <xdr:sp macro="" textlink="">
      <xdr:nvSpPr>
        <xdr:cNvPr id="170" name="Равнобедренный треугольник 169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SpPr/>
      </xdr:nvSpPr>
      <xdr:spPr>
        <a:xfrm rot="6600000">
          <a:off x="8108963" y="159143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3</xdr:row>
      <xdr:rowOff>12212</xdr:rowOff>
    </xdr:from>
    <xdr:to>
      <xdr:col>12</xdr:col>
      <xdr:colOff>736</xdr:colOff>
      <xdr:row>3</xdr:row>
      <xdr:rowOff>57931</xdr:rowOff>
    </xdr:to>
    <xdr:sp macro="" textlink="">
      <xdr:nvSpPr>
        <xdr:cNvPr id="171" name="Равнобедренный треугольник 170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SpPr/>
      </xdr:nvSpPr>
      <xdr:spPr>
        <a:xfrm rot="17400000">
          <a:off x="7266576" y="1301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378557</xdr:colOff>
      <xdr:row>24</xdr:row>
      <xdr:rowOff>21981</xdr:rowOff>
    </xdr:from>
    <xdr:to>
      <xdr:col>16</xdr:col>
      <xdr:colOff>19523</xdr:colOff>
      <xdr:row>24</xdr:row>
      <xdr:rowOff>93544</xdr:rowOff>
    </xdr:to>
    <xdr:sp macro="" textlink="">
      <xdr:nvSpPr>
        <xdr:cNvPr id="172" name="Равнобедренный треугольник 171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SpPr/>
      </xdr:nvSpPr>
      <xdr:spPr>
        <a:xfrm rot="10800000">
          <a:off x="8638442" y="5785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371230</xdr:colOff>
      <xdr:row>22</xdr:row>
      <xdr:rowOff>192942</xdr:rowOff>
    </xdr:from>
    <xdr:to>
      <xdr:col>16</xdr:col>
      <xdr:colOff>12196</xdr:colOff>
      <xdr:row>23</xdr:row>
      <xdr:rowOff>52025</xdr:rowOff>
    </xdr:to>
    <xdr:sp macro="" textlink="">
      <xdr:nvSpPr>
        <xdr:cNvPr id="173" name="Равнобедренный треугольник 172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SpPr/>
      </xdr:nvSpPr>
      <xdr:spPr>
        <a:xfrm>
          <a:off x="8631115" y="5531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48846</xdr:colOff>
      <xdr:row>24</xdr:row>
      <xdr:rowOff>183172</xdr:rowOff>
    </xdr:from>
    <xdr:to>
      <xdr:col>8</xdr:col>
      <xdr:colOff>85465</xdr:colOff>
      <xdr:row>25</xdr:row>
      <xdr:rowOff>42254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SpPr/>
      </xdr:nvSpPr>
      <xdr:spPr>
        <a:xfrm rot="10800000">
          <a:off x="6008077" y="59470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43960</xdr:colOff>
      <xdr:row>23</xdr:row>
      <xdr:rowOff>117230</xdr:rowOff>
    </xdr:from>
    <xdr:to>
      <xdr:col>8</xdr:col>
      <xdr:colOff>80579</xdr:colOff>
      <xdr:row>23</xdr:row>
      <xdr:rowOff>188793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SpPr/>
      </xdr:nvSpPr>
      <xdr:spPr>
        <a:xfrm>
          <a:off x="6003191" y="566859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131884</xdr:colOff>
      <xdr:row>16</xdr:row>
      <xdr:rowOff>161192</xdr:rowOff>
    </xdr:from>
    <xdr:to>
      <xdr:col>11</xdr:col>
      <xdr:colOff>203447</xdr:colOff>
      <xdr:row>16</xdr:row>
      <xdr:rowOff>197811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SpPr/>
      </xdr:nvSpPr>
      <xdr:spPr>
        <a:xfrm rot="3600000">
          <a:off x="7192971" y="420772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232018</xdr:colOff>
      <xdr:row>18</xdr:row>
      <xdr:rowOff>192944</xdr:rowOff>
    </xdr:from>
    <xdr:to>
      <xdr:col>8</xdr:col>
      <xdr:colOff>303581</xdr:colOff>
      <xdr:row>19</xdr:row>
      <xdr:rowOff>17083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SpPr/>
      </xdr:nvSpPr>
      <xdr:spPr>
        <a:xfrm rot="14400000">
          <a:off x="6208721" y="46644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100135</xdr:colOff>
      <xdr:row>18</xdr:row>
      <xdr:rowOff>207597</xdr:rowOff>
    </xdr:from>
    <xdr:to>
      <xdr:col>11</xdr:col>
      <xdr:colOff>171698</xdr:colOff>
      <xdr:row>19</xdr:row>
      <xdr:rowOff>31736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SpPr/>
      </xdr:nvSpPr>
      <xdr:spPr>
        <a:xfrm rot="3600000">
          <a:off x="7161222" y="467908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293076</xdr:colOff>
      <xdr:row>20</xdr:row>
      <xdr:rowOff>180731</xdr:rowOff>
    </xdr:from>
    <xdr:to>
      <xdr:col>8</xdr:col>
      <xdr:colOff>364639</xdr:colOff>
      <xdr:row>21</xdr:row>
      <xdr:rowOff>4869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SpPr/>
      </xdr:nvSpPr>
      <xdr:spPr>
        <a:xfrm rot="14400000">
          <a:off x="6269779" y="5077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173403</xdr:colOff>
      <xdr:row>29</xdr:row>
      <xdr:rowOff>75712</xdr:rowOff>
    </xdr:from>
    <xdr:to>
      <xdr:col>11</xdr:col>
      <xdr:colOff>244966</xdr:colOff>
      <xdr:row>29</xdr:row>
      <xdr:rowOff>112331</xdr:rowOff>
    </xdr:to>
    <xdr:sp macro="" textlink="">
      <xdr:nvSpPr>
        <xdr:cNvPr id="180" name="Равнобедренный треугольник 179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SpPr/>
      </xdr:nvSpPr>
      <xdr:spPr>
        <a:xfrm rot="14400000">
          <a:off x="7234490" y="679656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144096</xdr:colOff>
      <xdr:row>26</xdr:row>
      <xdr:rowOff>148982</xdr:rowOff>
    </xdr:from>
    <xdr:to>
      <xdr:col>14</xdr:col>
      <xdr:colOff>215659</xdr:colOff>
      <xdr:row>27</xdr:row>
      <xdr:rowOff>2428</xdr:rowOff>
    </xdr:to>
    <xdr:sp macro="" textlink="">
      <xdr:nvSpPr>
        <xdr:cNvPr id="181" name="Равнобедренный треугольник 180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SpPr/>
      </xdr:nvSpPr>
      <xdr:spPr>
        <a:xfrm rot="3600000">
          <a:off x="8140587" y="63203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95042</xdr:colOff>
      <xdr:row>29</xdr:row>
      <xdr:rowOff>68150</xdr:rowOff>
    </xdr:from>
    <xdr:to>
      <xdr:col>11</xdr:col>
      <xdr:colOff>166605</xdr:colOff>
      <xdr:row>29</xdr:row>
      <xdr:rowOff>113869</xdr:rowOff>
    </xdr:to>
    <xdr:sp macro="" textlink="">
      <xdr:nvSpPr>
        <xdr:cNvPr id="182" name="Равнобедренный треугольник 181"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SpPr/>
      </xdr:nvSpPr>
      <xdr:spPr>
        <a:xfrm rot="6600000">
          <a:off x="7151579" y="679355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312617</xdr:colOff>
      <xdr:row>27</xdr:row>
      <xdr:rowOff>80595</xdr:rowOff>
    </xdr:from>
    <xdr:to>
      <xdr:col>8</xdr:col>
      <xdr:colOff>384180</xdr:colOff>
      <xdr:row>27</xdr:row>
      <xdr:rowOff>126314</xdr:rowOff>
    </xdr:to>
    <xdr:sp macro="" textlink="">
      <xdr:nvSpPr>
        <xdr:cNvPr id="183" name="Равнобедренный треугольник 182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SpPr/>
      </xdr:nvSpPr>
      <xdr:spPr>
        <a:xfrm rot="18000000">
          <a:off x="6284770" y="6439654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219455</xdr:colOff>
      <xdr:row>18</xdr:row>
      <xdr:rowOff>123920</xdr:rowOff>
    </xdr:from>
    <xdr:to>
      <xdr:col>12</xdr:col>
      <xdr:colOff>7554</xdr:colOff>
      <xdr:row>18</xdr:row>
      <xdr:rowOff>169639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/>
      </xdr:nvSpPr>
      <xdr:spPr>
        <a:xfrm rot="17220000">
          <a:off x="7272495" y="4631849"/>
          <a:ext cx="45719" cy="6908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121444</xdr:colOff>
      <xdr:row>19</xdr:row>
      <xdr:rowOff>192882</xdr:rowOff>
    </xdr:from>
    <xdr:to>
      <xdr:col>14</xdr:col>
      <xdr:colOff>193007</xdr:colOff>
      <xdr:row>20</xdr:row>
      <xdr:rowOff>24288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/>
      </xdr:nvSpPr>
      <xdr:spPr>
        <a:xfrm rot="6480000">
          <a:off x="8111554" y="491388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7620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C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</xdr:colOff>
          <xdr:row>14</xdr:row>
          <xdr:rowOff>213360</xdr:rowOff>
        </xdr:from>
        <xdr:to>
          <xdr:col>5</xdr:col>
          <xdr:colOff>906780</xdr:colOff>
          <xdr:row>15</xdr:row>
          <xdr:rowOff>198120</xdr:rowOff>
        </xdr:to>
        <xdr:sp macro="" textlink="">
          <xdr:nvSpPr>
            <xdr:cNvPr id="9221" name="Drop Dow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C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281215</xdr:colOff>
      <xdr:row>0</xdr:row>
      <xdr:rowOff>768804</xdr:rowOff>
    </xdr:from>
    <xdr:to>
      <xdr:col>31</xdr:col>
      <xdr:colOff>48126</xdr:colOff>
      <xdr:row>6</xdr:row>
      <xdr:rowOff>117022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15" y="768804"/>
          <a:ext cx="3032625" cy="13167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93" name="Рисунок 92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3"/>
            </a:ext>
          </a:extLst>
        </a:blip>
        <a:stretch>
          <a:fillRect/>
        </a:stretch>
      </xdr:blipFill>
      <xdr:spPr>
        <a:xfrm>
          <a:off x="5052777" y="0"/>
          <a:ext cx="828221" cy="8345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3" name="Группа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>
          <a:grpSpLocks noChangeAspect="1"/>
        </xdr:cNvGrpSpPr>
      </xdr:nvGrpSpPr>
      <xdr:grpSpPr>
        <a:xfrm>
          <a:off x="161924" y="103909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22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pSpPr/>
      </xdr:nvGrpSpPr>
      <xdr:grpSpPr>
        <a:xfrm>
          <a:off x="1385924" y="103909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9" name="Группа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pSpPr>
          <a:grpSpLocks noChangeAspect="1"/>
        </xdr:cNvGrpSpPr>
      </xdr:nvGrpSpPr>
      <xdr:grpSpPr>
        <a:xfrm>
          <a:off x="3846047" y="103909"/>
          <a:ext cx="687921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12" name="Группа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pSpPr/>
      </xdr:nvGrpSpPr>
      <xdr:grpSpPr>
        <a:xfrm>
          <a:off x="2609924" y="103909"/>
          <a:ext cx="680128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D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4</xdr:row>
      <xdr:rowOff>22819</xdr:rowOff>
    </xdr:from>
    <xdr:to>
      <xdr:col>15</xdr:col>
      <xdr:colOff>236048</xdr:colOff>
      <xdr:row>12</xdr:row>
      <xdr:rowOff>98612</xdr:rowOff>
    </xdr:to>
    <xdr:pic>
      <xdr:nvPicPr>
        <xdr:cNvPr id="15" name="Рисунок 14" descr="ящик без размеров.jp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5113" r="1828" b="8359"/>
        <a:stretch>
          <a:fillRect/>
        </a:stretch>
      </xdr:blipFill>
      <xdr:spPr>
        <a:xfrm>
          <a:off x="6157404" y="1546819"/>
          <a:ext cx="2479694" cy="1802993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8</xdr:row>
      <xdr:rowOff>2635</xdr:rowOff>
    </xdr:from>
    <xdr:to>
      <xdr:col>8</xdr:col>
      <xdr:colOff>290807</xdr:colOff>
      <xdr:row>8</xdr:row>
      <xdr:rowOff>2635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CxnSpPr/>
      </xdr:nvCxnSpPr>
      <xdr:spPr>
        <a:xfrm flipH="1">
          <a:off x="6017879" y="2390235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7</xdr:row>
      <xdr:rowOff>56392</xdr:rowOff>
    </xdr:from>
    <xdr:to>
      <xdr:col>15</xdr:col>
      <xdr:colOff>384305</xdr:colOff>
      <xdr:row>7</xdr:row>
      <xdr:rowOff>56392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CxnSpPr/>
      </xdr:nvCxnSpPr>
      <xdr:spPr>
        <a:xfrm flipH="1">
          <a:off x="8316085" y="2228092"/>
          <a:ext cx="46927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5</xdr:row>
      <xdr:rowOff>151796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CxnSpPr/>
      </xdr:nvCxnSpPr>
      <xdr:spPr>
        <a:xfrm flipV="1">
          <a:off x="7365630" y="832160"/>
          <a:ext cx="1454" cy="10595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4</xdr:row>
      <xdr:rowOff>112787</xdr:rowOff>
    </xdr:from>
    <xdr:to>
      <xdr:col>14</xdr:col>
      <xdr:colOff>192449</xdr:colOff>
      <xdr:row>7</xdr:row>
      <xdr:rowOff>48813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CxnSpPr/>
      </xdr:nvCxnSpPr>
      <xdr:spPr>
        <a:xfrm flipV="1">
          <a:off x="8304081" y="1636787"/>
          <a:ext cx="3668" cy="5837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10</xdr:row>
      <xdr:rowOff>50587</xdr:rowOff>
    </xdr:from>
    <xdr:to>
      <xdr:col>8</xdr:col>
      <xdr:colOff>296304</xdr:colOff>
      <xdr:row>10</xdr:row>
      <xdr:rowOff>50587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CxnSpPr/>
      </xdr:nvCxnSpPr>
      <xdr:spPr>
        <a:xfrm flipH="1">
          <a:off x="6023376" y="2869987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8</xdr:row>
      <xdr:rowOff>8514</xdr:rowOff>
    </xdr:from>
    <xdr:to>
      <xdr:col>8</xdr:col>
      <xdr:colOff>27670</xdr:colOff>
      <xdr:row>10</xdr:row>
      <xdr:rowOff>54823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CxnSpPr/>
      </xdr:nvCxnSpPr>
      <xdr:spPr>
        <a:xfrm flipV="1">
          <a:off x="6090627" y="2396114"/>
          <a:ext cx="1293" cy="4781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9</xdr:row>
      <xdr:rowOff>51136</xdr:rowOff>
    </xdr:from>
    <xdr:to>
      <xdr:col>15</xdr:col>
      <xdr:colOff>375611</xdr:colOff>
      <xdr:row>9</xdr:row>
      <xdr:rowOff>51136</xdr:rowOff>
    </xdr:to>
    <xdr:cxnSp macro="">
      <xdr:nvCxnSpPr>
        <xdr:cNvPr id="22" name="Прямая соединительная линия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CxnSpPr/>
      </xdr:nvCxnSpPr>
      <xdr:spPr>
        <a:xfrm flipH="1">
          <a:off x="8307144" y="2654636"/>
          <a:ext cx="46951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7</xdr:row>
      <xdr:rowOff>59169</xdr:rowOff>
    </xdr:from>
    <xdr:to>
      <xdr:col>15</xdr:col>
      <xdr:colOff>357649</xdr:colOff>
      <xdr:row>9</xdr:row>
      <xdr:rowOff>55259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CxnSpPr/>
      </xdr:nvCxnSpPr>
      <xdr:spPr>
        <a:xfrm flipH="1" flipV="1">
          <a:off x="8758699" y="2230869"/>
          <a:ext cx="0" cy="4278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3</xdr:row>
      <xdr:rowOff>21683</xdr:rowOff>
    </xdr:from>
    <xdr:to>
      <xdr:col>14</xdr:col>
      <xdr:colOff>188951</xdr:colOff>
      <xdr:row>4</xdr:row>
      <xdr:rowOff>130097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CxnSpPr/>
      </xdr:nvCxnSpPr>
      <xdr:spPr>
        <a:xfrm>
          <a:off x="7376531" y="1329783"/>
          <a:ext cx="927720" cy="32431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9</xdr:row>
      <xdr:rowOff>44525</xdr:rowOff>
    </xdr:from>
    <xdr:to>
      <xdr:col>14</xdr:col>
      <xdr:colOff>168020</xdr:colOff>
      <xdr:row>11</xdr:row>
      <xdr:rowOff>195704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CxnSpPr/>
      </xdr:nvCxnSpPr>
      <xdr:spPr>
        <a:xfrm flipV="1">
          <a:off x="8279652" y="2648025"/>
          <a:ext cx="3668" cy="5829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11</xdr:row>
      <xdr:rowOff>83372</xdr:rowOff>
    </xdr:from>
    <xdr:to>
      <xdr:col>11</xdr:col>
      <xdr:colOff>207408</xdr:colOff>
      <xdr:row>14</xdr:row>
      <xdr:rowOff>21192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CxnSpPr/>
      </xdr:nvCxnSpPr>
      <xdr:spPr>
        <a:xfrm flipV="1">
          <a:off x="7366540" y="3118672"/>
          <a:ext cx="3668" cy="58552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11</xdr:row>
      <xdr:rowOff>111761</xdr:rowOff>
    </xdr:from>
    <xdr:to>
      <xdr:col>14</xdr:col>
      <xdr:colOff>162560</xdr:colOff>
      <xdr:row>13</xdr:row>
      <xdr:rowOff>179659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CxnSpPr/>
      </xdr:nvCxnSpPr>
      <xdr:spPr>
        <a:xfrm flipV="1">
          <a:off x="7370336" y="3147061"/>
          <a:ext cx="907524" cy="49969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10</xdr:row>
      <xdr:rowOff>4885</xdr:rowOff>
    </xdr:from>
    <xdr:to>
      <xdr:col>8</xdr:col>
      <xdr:colOff>356547</xdr:colOff>
      <xdr:row>11</xdr:row>
      <xdr:rowOff>188404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CxnSpPr/>
      </xdr:nvCxnSpPr>
      <xdr:spPr>
        <a:xfrm flipV="1">
          <a:off x="6420797" y="2824285"/>
          <a:ext cx="0" cy="3994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11</xdr:row>
      <xdr:rowOff>168519</xdr:rowOff>
    </xdr:from>
    <xdr:to>
      <xdr:col>11</xdr:col>
      <xdr:colOff>206917</xdr:colOff>
      <xdr:row>13</xdr:row>
      <xdr:rowOff>184328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CxnSpPr/>
      </xdr:nvCxnSpPr>
      <xdr:spPr>
        <a:xfrm>
          <a:off x="6418384" y="3203819"/>
          <a:ext cx="951333" cy="447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5</xdr:row>
      <xdr:rowOff>12700</xdr:rowOff>
    </xdr:from>
    <xdr:to>
      <xdr:col>8</xdr:col>
      <xdr:colOff>285750</xdr:colOff>
      <xdr:row>8</xdr:row>
      <xdr:rowOff>6930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CxnSpPr/>
      </xdr:nvCxnSpPr>
      <xdr:spPr>
        <a:xfrm flipV="1">
          <a:off x="63466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5</xdr:row>
      <xdr:rowOff>137447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CxnSpPr/>
      </xdr:nvCxnSpPr>
      <xdr:spPr>
        <a:xfrm flipV="1">
          <a:off x="7328674" y="1299737"/>
          <a:ext cx="0" cy="5776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3</xdr:row>
      <xdr:rowOff>52659</xdr:rowOff>
    </xdr:from>
    <xdr:to>
      <xdr:col>11</xdr:col>
      <xdr:colOff>176561</xdr:colOff>
      <xdr:row>5</xdr:row>
      <xdr:rowOff>99516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CxnSpPr/>
      </xdr:nvCxnSpPr>
      <xdr:spPr>
        <a:xfrm flipV="1">
          <a:off x="6354265" y="1360759"/>
          <a:ext cx="985096" cy="47865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6</xdr:row>
      <xdr:rowOff>203780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CxnSpPr/>
      </xdr:nvCxnSpPr>
      <xdr:spPr>
        <a:xfrm flipV="1">
          <a:off x="62547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203200</xdr:colOff>
      <xdr:row>1</xdr:row>
      <xdr:rowOff>42809</xdr:rowOff>
    </xdr:from>
    <xdr:to>
      <xdr:col>11</xdr:col>
      <xdr:colOff>201202</xdr:colOff>
      <xdr:row>3</xdr:row>
      <xdr:rowOff>120650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CxnSpPr/>
      </xdr:nvCxnSpPr>
      <xdr:spPr>
        <a:xfrm flipV="1">
          <a:off x="6267450" y="919109"/>
          <a:ext cx="1096552" cy="50964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 rot="3600000">
          <a:off x="7314600" y="90034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3</xdr:row>
      <xdr:rowOff>58615</xdr:rowOff>
    </xdr:from>
    <xdr:to>
      <xdr:col>11</xdr:col>
      <xdr:colOff>166813</xdr:colOff>
      <xdr:row>3</xdr:row>
      <xdr:rowOff>95234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/>
      </xdr:nvSpPr>
      <xdr:spPr>
        <a:xfrm rot="3600000">
          <a:off x="7275522" y="134924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197827</xdr:colOff>
      <xdr:row>3</xdr:row>
      <xdr:rowOff>85483</xdr:rowOff>
    </xdr:from>
    <xdr:to>
      <xdr:col>8</xdr:col>
      <xdr:colOff>269390</xdr:colOff>
      <xdr:row>3</xdr:row>
      <xdr:rowOff>122102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/>
      </xdr:nvSpPr>
      <xdr:spPr>
        <a:xfrm rot="14400000">
          <a:off x="6279549" y="137611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5</xdr:row>
      <xdr:rowOff>65942</xdr:rowOff>
    </xdr:from>
    <xdr:to>
      <xdr:col>8</xdr:col>
      <xdr:colOff>354870</xdr:colOff>
      <xdr:row>5</xdr:row>
      <xdr:rowOff>102561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/>
      </xdr:nvSpPr>
      <xdr:spPr>
        <a:xfrm rot="14400000">
          <a:off x="6365029" y="178837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13</xdr:row>
      <xdr:rowOff>141653</xdr:rowOff>
    </xdr:from>
    <xdr:to>
      <xdr:col>11</xdr:col>
      <xdr:colOff>271832</xdr:colOff>
      <xdr:row>13</xdr:row>
      <xdr:rowOff>178272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/>
      </xdr:nvSpPr>
      <xdr:spPr>
        <a:xfrm rot="14400000">
          <a:off x="7380541" y="35912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11</xdr:row>
      <xdr:rowOff>114788</xdr:rowOff>
    </xdr:from>
    <xdr:to>
      <xdr:col>14</xdr:col>
      <xdr:colOff>166812</xdr:colOff>
      <xdr:row>11</xdr:row>
      <xdr:rowOff>151407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/>
      </xdr:nvSpPr>
      <xdr:spPr>
        <a:xfrm rot="3600000">
          <a:off x="8228021" y="313261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9</xdr:row>
      <xdr:rowOff>187682</xdr:rowOff>
    </xdr:from>
    <xdr:to>
      <xdr:col>8</xdr:col>
      <xdr:colOff>46764</xdr:colOff>
      <xdr:row>10</xdr:row>
      <xdr:rowOff>46765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/>
      </xdr:nvSpPr>
      <xdr:spPr>
        <a:xfrm rot="10800000">
          <a:off x="6074395" y="2791182"/>
          <a:ext cx="36619" cy="7498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8</xdr:row>
      <xdr:rowOff>7327</xdr:rowOff>
    </xdr:from>
    <xdr:to>
      <xdr:col>8</xdr:col>
      <xdr:colOff>46388</xdr:colOff>
      <xdr:row>8</xdr:row>
      <xdr:rowOff>78890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/>
      </xdr:nvSpPr>
      <xdr:spPr>
        <a:xfrm>
          <a:off x="6074019" y="23949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8</xdr:row>
      <xdr:rowOff>190500</xdr:rowOff>
    </xdr:from>
    <xdr:to>
      <xdr:col>15</xdr:col>
      <xdr:colOff>378541</xdr:colOff>
      <xdr:row>9</xdr:row>
      <xdr:rowOff>49582</xdr:rowOff>
    </xdr:to>
    <xdr:sp macro="" textlink="">
      <xdr:nvSpPr>
        <xdr:cNvPr id="62" name="Равнобедренный треугольник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/>
      </xdr:nvSpPr>
      <xdr:spPr>
        <a:xfrm rot="10800000">
          <a:off x="8742972" y="2578100"/>
          <a:ext cx="36619" cy="7498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7</xdr:row>
      <xdr:rowOff>63500</xdr:rowOff>
    </xdr:from>
    <xdr:to>
      <xdr:col>15</xdr:col>
      <xdr:colOff>376099</xdr:colOff>
      <xdr:row>7</xdr:row>
      <xdr:rowOff>135063</xdr:rowOff>
    </xdr:to>
    <xdr:sp macro="" textlink="">
      <xdr:nvSpPr>
        <xdr:cNvPr id="63" name="Равнобедренный треугольник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SpPr/>
      </xdr:nvSpPr>
      <xdr:spPr>
        <a:xfrm>
          <a:off x="8740530" y="223520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13</xdr:row>
      <xdr:rowOff>143862</xdr:rowOff>
    </xdr:from>
    <xdr:to>
      <xdr:col>11</xdr:col>
      <xdr:colOff>200796</xdr:colOff>
      <xdr:row>13</xdr:row>
      <xdr:rowOff>189581</xdr:rowOff>
    </xdr:to>
    <xdr:sp macro="" textlink="">
      <xdr:nvSpPr>
        <xdr:cNvPr id="64" name="Равнобедренный треугольник 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SpPr/>
      </xdr:nvSpPr>
      <xdr:spPr>
        <a:xfrm rot="6600000">
          <a:off x="7304955" y="3598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11</xdr:row>
      <xdr:rowOff>163635</xdr:rowOff>
    </xdr:from>
    <xdr:to>
      <xdr:col>9</xdr:col>
      <xdr:colOff>10505</xdr:colOff>
      <xdr:row>11</xdr:row>
      <xdr:rowOff>209354</xdr:rowOff>
    </xdr:to>
    <xdr:sp macro="" textlink="">
      <xdr:nvSpPr>
        <xdr:cNvPr id="65" name="Равнобедренный треугольник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/>
      </xdr:nvSpPr>
      <xdr:spPr>
        <a:xfrm rot="18000000">
          <a:off x="6438877" y="3183327"/>
          <a:ext cx="45719" cy="7693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4</xdr:row>
      <xdr:rowOff>90130</xdr:rowOff>
    </xdr:from>
    <xdr:to>
      <xdr:col>14</xdr:col>
      <xdr:colOff>188585</xdr:colOff>
      <xdr:row>4</xdr:row>
      <xdr:rowOff>135849</xdr:rowOff>
    </xdr:to>
    <xdr:sp macro="" textlink="">
      <xdr:nvSpPr>
        <xdr:cNvPr id="66" name="Равнобедренный треугольник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/>
      </xdr:nvSpPr>
      <xdr:spPr>
        <a:xfrm rot="6600000">
          <a:off x="8245244" y="160120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3</xdr:row>
      <xdr:rowOff>12212</xdr:rowOff>
    </xdr:from>
    <xdr:to>
      <xdr:col>12</xdr:col>
      <xdr:colOff>736</xdr:colOff>
      <xdr:row>3</xdr:row>
      <xdr:rowOff>57931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SpPr/>
      </xdr:nvSpPr>
      <xdr:spPr>
        <a:xfrm rot="17400000">
          <a:off x="7388203" y="1304948"/>
          <a:ext cx="45719" cy="7644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22860</xdr:rowOff>
        </xdr:to>
        <xdr:sp macro="" textlink="">
          <xdr:nvSpPr>
            <xdr:cNvPr id="40961" name="Drop Dow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D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19</xdr:col>
      <xdr:colOff>116115</xdr:colOff>
      <xdr:row>0</xdr:row>
      <xdr:rowOff>768804</xdr:rowOff>
    </xdr:from>
    <xdr:to>
      <xdr:col>26</xdr:col>
      <xdr:colOff>289426</xdr:colOff>
      <xdr:row>6</xdr:row>
      <xdr:rowOff>117022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9915" y="768804"/>
          <a:ext cx="3018111" cy="13040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85" name="Рисунок 8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2"/>
            </a:ext>
          </a:extLst>
        </a:blip>
        <a:stretch>
          <a:fillRect/>
        </a:stretch>
      </xdr:blipFill>
      <xdr:spPr>
        <a:xfrm>
          <a:off x="5054591" y="0"/>
          <a:ext cx="820057" cy="834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0</xdr:row>
      <xdr:rowOff>99060</xdr:rowOff>
    </xdr:from>
    <xdr:to>
      <xdr:col>1</xdr:col>
      <xdr:colOff>741780</xdr:colOff>
      <xdr:row>0</xdr:row>
      <xdr:rowOff>772260</xdr:rowOff>
    </xdr:to>
    <xdr:grpSp>
      <xdr:nvGrpSpPr>
        <xdr:cNvPr id="17" name="Группа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GrpSpPr>
          <a:grpSpLocks noChangeAspect="1"/>
        </xdr:cNvGrpSpPr>
      </xdr:nvGrpSpPr>
      <xdr:grpSpPr>
        <a:xfrm>
          <a:off x="154305" y="99060"/>
          <a:ext cx="673200" cy="673200"/>
          <a:chOff x="720000" y="3600000"/>
          <a:chExt cx="792000" cy="792000"/>
        </a:xfrm>
      </xdr:grpSpPr>
      <xdr:sp macro="" textlink="">
        <xdr:nvSpPr>
          <xdr:cNvPr id="18" name="Стрелка влево 17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9" name="Прямоугольник 18">
            <a:extLst>
              <a:ext uri="{FF2B5EF4-FFF2-40B4-BE49-F238E27FC236}">
                <a16:creationId xmlns:a16="http://schemas.microsoft.com/office/drawing/2014/main" id="{00000000-0008-0000-0E00-000013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512240</xdr:colOff>
      <xdr:row>0</xdr:row>
      <xdr:rowOff>99060</xdr:rowOff>
    </xdr:from>
    <xdr:to>
      <xdr:col>3</xdr:col>
      <xdr:colOff>351473</xdr:colOff>
      <xdr:row>0</xdr:row>
      <xdr:rowOff>772260</xdr:rowOff>
    </xdr:to>
    <xdr:grpSp>
      <xdr:nvGrpSpPr>
        <xdr:cNvPr id="23" name="Группа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GrpSpPr>
          <a:grpSpLocks noChangeAspect="1"/>
        </xdr:cNvGrpSpPr>
      </xdr:nvGrpSpPr>
      <xdr:grpSpPr>
        <a:xfrm>
          <a:off x="2598215" y="99060"/>
          <a:ext cx="677433" cy="673200"/>
          <a:chOff x="4392000" y="3600000"/>
          <a:chExt cx="792000" cy="792000"/>
        </a:xfrm>
      </xdr:grpSpPr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id="{00000000-0008-0000-0E00-000018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5" name="Picture 6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1296533</xdr:colOff>
      <xdr:row>0</xdr:row>
      <xdr:rowOff>99060</xdr:rowOff>
    </xdr:from>
    <xdr:to>
      <xdr:col>1</xdr:col>
      <xdr:colOff>1969733</xdr:colOff>
      <xdr:row>0</xdr:row>
      <xdr:rowOff>772260</xdr:rowOff>
    </xdr:to>
    <xdr:grpSp>
      <xdr:nvGrpSpPr>
        <xdr:cNvPr id="26" name="Группа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GrpSpPr/>
      </xdr:nvGrpSpPr>
      <xdr:grpSpPr>
        <a:xfrm>
          <a:off x="1382258" y="99060"/>
          <a:ext cx="673200" cy="673200"/>
          <a:chOff x="3168000" y="3600000"/>
          <a:chExt cx="673200" cy="673200"/>
        </a:xfrm>
      </xdr:grpSpPr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id="{00000000-0008-0000-0E00-00001B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8" name="Picture 2"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80508</xdr:colOff>
      <xdr:row>0</xdr:row>
      <xdr:rowOff>834571</xdr:rowOff>
    </xdr:to>
    <xdr:pic>
      <xdr:nvPicPr>
        <xdr:cNvPr id="11" name="Рисунок 10" descr="Вопросы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8"/>
            </a:ext>
          </a:extLst>
        </a:blip>
        <a:stretch>
          <a:fillRect/>
        </a:stretch>
      </xdr:blipFill>
      <xdr:spPr>
        <a:xfrm>
          <a:off x="3794125" y="0"/>
          <a:ext cx="834571" cy="83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1699236</xdr:colOff>
      <xdr:row>36</xdr:row>
      <xdr:rowOff>14514</xdr:rowOff>
    </xdr:from>
    <xdr:to>
      <xdr:col>11</xdr:col>
      <xdr:colOff>116114</xdr:colOff>
      <xdr:row>55</xdr:row>
      <xdr:rowOff>88319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665" y="9249228"/>
          <a:ext cx="2816520" cy="4881662"/>
        </a:xfrm>
        <a:prstGeom prst="rect">
          <a:avLst/>
        </a:prstGeom>
      </xdr:spPr>
    </xdr:pic>
    <xdr:clientData/>
  </xdr:twoCellAnchor>
  <xdr:twoCellAnchor editAs="oneCell">
    <xdr:from>
      <xdr:col>6</xdr:col>
      <xdr:colOff>75826</xdr:colOff>
      <xdr:row>14</xdr:row>
      <xdr:rowOff>81642</xdr:rowOff>
    </xdr:from>
    <xdr:to>
      <xdr:col>15</xdr:col>
      <xdr:colOff>256698</xdr:colOff>
      <xdr:row>20</xdr:row>
      <xdr:rowOff>63500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9826" y="4259616"/>
          <a:ext cx="10448334" cy="1356063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0</xdr:row>
      <xdr:rowOff>104775</xdr:rowOff>
    </xdr:from>
    <xdr:to>
      <xdr:col>1</xdr:col>
      <xdr:colOff>749400</xdr:colOff>
      <xdr:row>0</xdr:row>
      <xdr:rowOff>777975</xdr:rowOff>
    </xdr:to>
    <xdr:grpSp>
      <xdr:nvGrpSpPr>
        <xdr:cNvPr id="5" name="Группа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>
          <a:grpSpLocks noChangeAspect="1"/>
        </xdr:cNvGrpSpPr>
      </xdr:nvGrpSpPr>
      <xdr:grpSpPr>
        <a:xfrm>
          <a:off x="163286" y="104775"/>
          <a:ext cx="673200" cy="673200"/>
          <a:chOff x="720000" y="3600000"/>
          <a:chExt cx="792000" cy="792000"/>
        </a:xfrm>
      </xdr:grpSpPr>
      <xdr:sp macro="" textlink="">
        <xdr:nvSpPr>
          <xdr:cNvPr id="6" name="Стрелка влево 46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1300200</xdr:colOff>
      <xdr:row>0</xdr:row>
      <xdr:rowOff>104775</xdr:rowOff>
    </xdr:from>
    <xdr:to>
      <xdr:col>1</xdr:col>
      <xdr:colOff>1973400</xdr:colOff>
      <xdr:row>0</xdr:row>
      <xdr:rowOff>777975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1387286" y="104775"/>
          <a:ext cx="673200" cy="673200"/>
          <a:chOff x="1944000" y="3600000"/>
          <a:chExt cx="673200" cy="673200"/>
        </a:xfrm>
      </xdr:grpSpPr>
      <xdr:pic>
        <xdr:nvPicPr>
          <xdr:cNvPr id="9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90600</xdr:colOff>
      <xdr:row>0</xdr:row>
      <xdr:rowOff>104775</xdr:rowOff>
    </xdr:from>
    <xdr:to>
      <xdr:col>2</xdr:col>
      <xdr:colOff>763800</xdr:colOff>
      <xdr:row>0</xdr:row>
      <xdr:rowOff>777975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pSpPr>
          <a:grpSpLocks noChangeAspect="1"/>
        </xdr:cNvGrpSpPr>
      </xdr:nvGrpSpPr>
      <xdr:grpSpPr>
        <a:xfrm>
          <a:off x="3824400" y="104775"/>
          <a:ext cx="673200" cy="673200"/>
          <a:chOff x="4392000" y="3600000"/>
          <a:chExt cx="792000" cy="7920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6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2524200</xdr:colOff>
      <xdr:row>0</xdr:row>
      <xdr:rowOff>104775</xdr:rowOff>
    </xdr:from>
    <xdr:to>
      <xdr:col>1</xdr:col>
      <xdr:colOff>3197400</xdr:colOff>
      <xdr:row>0</xdr:row>
      <xdr:rowOff>777975</xdr:rowOff>
    </xdr:to>
    <xdr:grpSp>
      <xdr:nvGrpSpPr>
        <xdr:cNvPr id="14" name="Группа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pSpPr/>
      </xdr:nvGrpSpPr>
      <xdr:grpSpPr>
        <a:xfrm>
          <a:off x="2611286" y="104775"/>
          <a:ext cx="673200" cy="673200"/>
          <a:chOff x="3168000" y="3600000"/>
          <a:chExt cx="673200" cy="673200"/>
        </a:xfrm>
      </xdr:grpSpPr>
      <xdr:sp macro="" textlink="">
        <xdr:nvSpPr>
          <xdr:cNvPr id="15" name="Прямоугольник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6" name="Picture 2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39119</xdr:colOff>
      <xdr:row>44</xdr:row>
      <xdr:rowOff>231885</xdr:rowOff>
    </xdr:from>
    <xdr:to>
      <xdr:col>7</xdr:col>
      <xdr:colOff>415167</xdr:colOff>
      <xdr:row>48</xdr:row>
      <xdr:rowOff>14734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2190" y="11634671"/>
          <a:ext cx="548406" cy="93492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1</xdr:row>
          <xdr:rowOff>251460</xdr:rowOff>
        </xdr:from>
        <xdr:to>
          <xdr:col>5</xdr:col>
          <xdr:colOff>937260</xdr:colOff>
          <xdr:row>3</xdr:row>
          <xdr:rowOff>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3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251460</xdr:rowOff>
        </xdr:from>
        <xdr:to>
          <xdr:col>5</xdr:col>
          <xdr:colOff>937260</xdr:colOff>
          <xdr:row>3</xdr:row>
          <xdr:rowOff>251460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3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3</xdr:row>
          <xdr:rowOff>251460</xdr:rowOff>
        </xdr:from>
        <xdr:to>
          <xdr:col>6</xdr:col>
          <xdr:colOff>0</xdr:colOff>
          <xdr:row>4</xdr:row>
          <xdr:rowOff>251460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3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243840</xdr:rowOff>
        </xdr:from>
        <xdr:to>
          <xdr:col>5</xdr:col>
          <xdr:colOff>937260</xdr:colOff>
          <xdr:row>5</xdr:row>
          <xdr:rowOff>243840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3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7620</xdr:colOff>
          <xdr:row>39</xdr:row>
          <xdr:rowOff>228600</xdr:rowOff>
        </xdr:from>
        <xdr:to>
          <xdr:col>6</xdr:col>
          <xdr:colOff>0</xdr:colOff>
          <xdr:row>40</xdr:row>
          <xdr:rowOff>251460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3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7620</xdr:colOff>
          <xdr:row>40</xdr:row>
          <xdr:rowOff>251460</xdr:rowOff>
        </xdr:from>
        <xdr:to>
          <xdr:col>5</xdr:col>
          <xdr:colOff>937260</xdr:colOff>
          <xdr:row>41</xdr:row>
          <xdr:rowOff>251460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3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3710940</xdr:colOff>
          <xdr:row>45</xdr:row>
          <xdr:rowOff>304800</xdr:rowOff>
        </xdr:from>
        <xdr:to>
          <xdr:col>6</xdr:col>
          <xdr:colOff>0</xdr:colOff>
          <xdr:row>46</xdr:row>
          <xdr:rowOff>251460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  <a:ext uri="{FF2B5EF4-FFF2-40B4-BE49-F238E27FC236}">
                  <a16:creationId xmlns:a16="http://schemas.microsoft.com/office/drawing/2014/main" id="{00000000-0008-0000-0300-00000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</xdr:colOff>
          <xdr:row>15</xdr:row>
          <xdr:rowOff>7620</xdr:rowOff>
        </xdr:from>
        <xdr:to>
          <xdr:col>5</xdr:col>
          <xdr:colOff>937260</xdr:colOff>
          <xdr:row>16</xdr:row>
          <xdr:rowOff>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03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335632</xdr:colOff>
      <xdr:row>0</xdr:row>
      <xdr:rowOff>0</xdr:rowOff>
    </xdr:from>
    <xdr:to>
      <xdr:col>5</xdr:col>
      <xdr:colOff>290274</xdr:colOff>
      <xdr:row>0</xdr:row>
      <xdr:rowOff>834571</xdr:rowOff>
    </xdr:to>
    <xdr:pic>
      <xdr:nvPicPr>
        <xdr:cNvPr id="24" name="Рисунок 23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3"/>
            </a:ext>
          </a:extLst>
        </a:blip>
        <a:stretch>
          <a:fillRect/>
        </a:stretch>
      </xdr:blipFill>
      <xdr:spPr>
        <a:xfrm>
          <a:off x="5125346" y="0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7</xdr:col>
      <xdr:colOff>423457</xdr:colOff>
      <xdr:row>23</xdr:row>
      <xdr:rowOff>145140</xdr:rowOff>
    </xdr:from>
    <xdr:to>
      <xdr:col>14</xdr:col>
      <xdr:colOff>453570</xdr:colOff>
      <xdr:row>33</xdr:row>
      <xdr:rowOff>99785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886" y="6359069"/>
          <a:ext cx="9237613" cy="2286002"/>
        </a:xfrm>
        <a:prstGeom prst="rect">
          <a:avLst/>
        </a:prstGeom>
      </xdr:spPr>
    </xdr:pic>
    <xdr:clientData/>
  </xdr:twoCellAnchor>
  <xdr:twoCellAnchor>
    <xdr:from>
      <xdr:col>6</xdr:col>
      <xdr:colOff>139249</xdr:colOff>
      <xdr:row>17</xdr:row>
      <xdr:rowOff>165279</xdr:rowOff>
    </xdr:from>
    <xdr:to>
      <xdr:col>6</xdr:col>
      <xdr:colOff>139249</xdr:colOff>
      <xdr:row>19</xdr:row>
      <xdr:rowOff>58583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6743249" y="5068583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145377</xdr:colOff>
      <xdr:row>18</xdr:row>
      <xdr:rowOff>78013</xdr:rowOff>
    </xdr:from>
    <xdr:to>
      <xdr:col>7</xdr:col>
      <xdr:colOff>145377</xdr:colOff>
      <xdr:row>19</xdr:row>
      <xdr:rowOff>42665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CxnSpPr/>
      </xdr:nvCxnSpPr>
      <xdr:spPr>
        <a:xfrm>
          <a:off x="6920551" y="519666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1263294</xdr:colOff>
      <xdr:row>19</xdr:row>
      <xdr:rowOff>79789</xdr:rowOff>
    </xdr:from>
    <xdr:to>
      <xdr:col>8</xdr:col>
      <xdr:colOff>579783</xdr:colOff>
      <xdr:row>20</xdr:row>
      <xdr:rowOff>121478</xdr:rowOff>
    </xdr:to>
    <xdr:sp macro="" textlink="$F$33">
      <xdr:nvSpPr>
        <xdr:cNvPr id="40" name="Прямоугольник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8038468" y="5413789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5</xdr:col>
      <xdr:colOff>872320</xdr:colOff>
      <xdr:row>18</xdr:row>
      <xdr:rowOff>209440</xdr:rowOff>
    </xdr:from>
    <xdr:to>
      <xdr:col>7</xdr:col>
      <xdr:colOff>571499</xdr:colOff>
      <xdr:row>21</xdr:row>
      <xdr:rowOff>63499</xdr:rowOff>
    </xdr:to>
    <xdr:sp macro="" textlink="$AA$75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6561920" y="5327540"/>
          <a:ext cx="816779" cy="50175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F7B5C51-C63F-46E5-A00C-20B543250A8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133350</xdr:colOff>
      <xdr:row>19</xdr:row>
      <xdr:rowOff>43619</xdr:rowOff>
    </xdr:from>
    <xdr:to>
      <xdr:col>7</xdr:col>
      <xdr:colOff>142176</xdr:colOff>
      <xdr:row>19</xdr:row>
      <xdr:rowOff>43619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CxnSpPr/>
      </xdr:nvCxnSpPr>
      <xdr:spPr>
        <a:xfrm flipV="1">
          <a:off x="6737350" y="537761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485913</xdr:colOff>
      <xdr:row>17</xdr:row>
      <xdr:rowOff>187740</xdr:rowOff>
    </xdr:from>
    <xdr:to>
      <xdr:col>8</xdr:col>
      <xdr:colOff>485913</xdr:colOff>
      <xdr:row>19</xdr:row>
      <xdr:rowOff>45044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CxnSpPr/>
      </xdr:nvCxnSpPr>
      <xdr:spPr>
        <a:xfrm>
          <a:off x="8967304" y="5091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1308652</xdr:colOff>
      <xdr:row>18</xdr:row>
      <xdr:rowOff>82826</xdr:rowOff>
    </xdr:from>
    <xdr:to>
      <xdr:col>7</xdr:col>
      <xdr:colOff>1308652</xdr:colOff>
      <xdr:row>19</xdr:row>
      <xdr:rowOff>47478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CxnSpPr/>
      </xdr:nvCxnSpPr>
      <xdr:spPr>
        <a:xfrm>
          <a:off x="8083826" y="5201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861391</xdr:colOff>
      <xdr:row>19</xdr:row>
      <xdr:rowOff>71783</xdr:rowOff>
    </xdr:from>
    <xdr:to>
      <xdr:col>12</xdr:col>
      <xdr:colOff>1751575</xdr:colOff>
      <xdr:row>21</xdr:row>
      <xdr:rowOff>14081</xdr:rowOff>
    </xdr:to>
    <xdr:sp macro="" textlink="$F$34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/>
      </xdr:nvSpPr>
      <xdr:spPr>
        <a:xfrm>
          <a:off x="12920869" y="5405783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A653EE0-4DE9-4694-8771-551A3C95413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99393</xdr:colOff>
      <xdr:row>19</xdr:row>
      <xdr:rowOff>22086</xdr:rowOff>
    </xdr:from>
    <xdr:to>
      <xdr:col>7</xdr:col>
      <xdr:colOff>4419</xdr:colOff>
      <xdr:row>19</xdr:row>
      <xdr:rowOff>65689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/>
      </xdr:nvSpPr>
      <xdr:spPr>
        <a:xfrm rot="16200000">
          <a:off x="6719691" y="533978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115956</xdr:colOff>
      <xdr:row>19</xdr:row>
      <xdr:rowOff>22087</xdr:rowOff>
    </xdr:from>
    <xdr:to>
      <xdr:col>7</xdr:col>
      <xdr:colOff>192156</xdr:colOff>
      <xdr:row>19</xdr:row>
      <xdr:rowOff>65690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/>
      </xdr:nvSpPr>
      <xdr:spPr>
        <a:xfrm rot="5400000">
          <a:off x="6907704" y="5339789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1303129</xdr:colOff>
      <xdr:row>19</xdr:row>
      <xdr:rowOff>49696</xdr:rowOff>
    </xdr:from>
    <xdr:to>
      <xdr:col>8</xdr:col>
      <xdr:colOff>496912</xdr:colOff>
      <xdr:row>19</xdr:row>
      <xdr:rowOff>49696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CxnSpPr/>
      </xdr:nvCxnSpPr>
      <xdr:spPr>
        <a:xfrm flipV="1">
          <a:off x="8078303" y="5383696"/>
          <a:ext cx="90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1294363</xdr:colOff>
      <xdr:row>19</xdr:row>
      <xdr:rowOff>27609</xdr:rowOff>
    </xdr:from>
    <xdr:to>
      <xdr:col>7</xdr:col>
      <xdr:colOff>1370563</xdr:colOff>
      <xdr:row>19</xdr:row>
      <xdr:rowOff>71212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 rot="16200000">
          <a:off x="8086111" y="534531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427593</xdr:colOff>
      <xdr:row>19</xdr:row>
      <xdr:rowOff>26778</xdr:rowOff>
    </xdr:from>
    <xdr:to>
      <xdr:col>8</xdr:col>
      <xdr:colOff>503793</xdr:colOff>
      <xdr:row>19</xdr:row>
      <xdr:rowOff>70381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/>
      </xdr:nvSpPr>
      <xdr:spPr>
        <a:xfrm rot="5400000">
          <a:off x="8927491" y="534448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93869</xdr:colOff>
      <xdr:row>17</xdr:row>
      <xdr:rowOff>60739</xdr:rowOff>
    </xdr:from>
    <xdr:to>
      <xdr:col>9</xdr:col>
      <xdr:colOff>93869</xdr:colOff>
      <xdr:row>18</xdr:row>
      <xdr:rowOff>133391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CxnSpPr/>
      </xdr:nvCxnSpPr>
      <xdr:spPr>
        <a:xfrm>
          <a:off x="9469782" y="4964043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93869</xdr:colOff>
      <xdr:row>18</xdr:row>
      <xdr:rowOff>126999</xdr:rowOff>
    </xdr:from>
    <xdr:to>
      <xdr:col>10</xdr:col>
      <xdr:colOff>63347</xdr:colOff>
      <xdr:row>18</xdr:row>
      <xdr:rowOff>126999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CxnSpPr/>
      </xdr:nvCxnSpPr>
      <xdr:spPr>
        <a:xfrm flipV="1">
          <a:off x="9469782" y="5245651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80338</xdr:colOff>
      <xdr:row>18</xdr:row>
      <xdr:rowOff>105670</xdr:rowOff>
    </xdr:from>
    <xdr:to>
      <xdr:col>9</xdr:col>
      <xdr:colOff>156538</xdr:colOff>
      <xdr:row>18</xdr:row>
      <xdr:rowOff>149273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/>
      </xdr:nvSpPr>
      <xdr:spPr>
        <a:xfrm rot="16200000">
          <a:off x="9475586" y="52074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13462</xdr:colOff>
      <xdr:row>18</xdr:row>
      <xdr:rowOff>102496</xdr:rowOff>
    </xdr:from>
    <xdr:to>
      <xdr:col>10</xdr:col>
      <xdr:colOff>89662</xdr:colOff>
      <xdr:row>18</xdr:row>
      <xdr:rowOff>146099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/>
      </xdr:nvSpPr>
      <xdr:spPr>
        <a:xfrm rot="5400000">
          <a:off x="10304060" y="520429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16566</xdr:colOff>
      <xdr:row>18</xdr:row>
      <xdr:rowOff>171173</xdr:rowOff>
    </xdr:from>
    <xdr:to>
      <xdr:col>10</xdr:col>
      <xdr:colOff>144750</xdr:colOff>
      <xdr:row>19</xdr:row>
      <xdr:rowOff>212862</xdr:rowOff>
    </xdr:to>
    <xdr:sp macro="" textlink="$F$33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/>
      </xdr:nvSpPr>
      <xdr:spPr>
        <a:xfrm>
          <a:off x="9392479" y="5289825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248478</xdr:colOff>
      <xdr:row>18</xdr:row>
      <xdr:rowOff>71782</xdr:rowOff>
    </xdr:from>
    <xdr:to>
      <xdr:col>10</xdr:col>
      <xdr:colOff>248478</xdr:colOff>
      <xdr:row>19</xdr:row>
      <xdr:rowOff>36434</xdr:rowOff>
    </xdr:to>
    <xdr:cxnSp macro="">
      <xdr:nvCxnSpPr>
        <xdr:cNvPr id="82" name="Прямая соединительная линия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CxnSpPr/>
      </xdr:nvCxnSpPr>
      <xdr:spPr>
        <a:xfrm>
          <a:off x="10518913" y="5190434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85244</xdr:colOff>
      <xdr:row>17</xdr:row>
      <xdr:rowOff>147534</xdr:rowOff>
    </xdr:from>
    <xdr:to>
      <xdr:col>10</xdr:col>
      <xdr:colOff>85244</xdr:colOff>
      <xdr:row>19</xdr:row>
      <xdr:rowOff>40838</xdr:rowOff>
    </xdr:to>
    <xdr:cxnSp macro="">
      <xdr:nvCxnSpPr>
        <xdr:cNvPr id="83" name="Прямая соединительная линия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CxnSpPr/>
      </xdr:nvCxnSpPr>
      <xdr:spPr>
        <a:xfrm>
          <a:off x="10364307" y="5048940"/>
          <a:ext cx="0" cy="321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77306</xdr:colOff>
      <xdr:row>19</xdr:row>
      <xdr:rowOff>27609</xdr:rowOff>
    </xdr:from>
    <xdr:to>
      <xdr:col>10</xdr:col>
      <xdr:colOff>257306</xdr:colOff>
      <xdr:row>19</xdr:row>
      <xdr:rowOff>27609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CxnSpPr/>
      </xdr:nvCxnSpPr>
      <xdr:spPr>
        <a:xfrm flipV="1">
          <a:off x="10347741" y="536160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55219</xdr:colOff>
      <xdr:row>19</xdr:row>
      <xdr:rowOff>5521</xdr:rowOff>
    </xdr:from>
    <xdr:to>
      <xdr:col>10</xdr:col>
      <xdr:colOff>131419</xdr:colOff>
      <xdr:row>19</xdr:row>
      <xdr:rowOff>49124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 rot="16200000">
          <a:off x="10341952" y="532322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209826</xdr:colOff>
      <xdr:row>19</xdr:row>
      <xdr:rowOff>5522</xdr:rowOff>
    </xdr:from>
    <xdr:to>
      <xdr:col>10</xdr:col>
      <xdr:colOff>286026</xdr:colOff>
      <xdr:row>19</xdr:row>
      <xdr:rowOff>49125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 rot="5400000">
          <a:off x="10496559" y="532322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77304</xdr:colOff>
      <xdr:row>18</xdr:row>
      <xdr:rowOff>171174</xdr:rowOff>
    </xdr:from>
    <xdr:to>
      <xdr:col>10</xdr:col>
      <xdr:colOff>838200</xdr:colOff>
      <xdr:row>20</xdr:row>
      <xdr:rowOff>203200</xdr:rowOff>
    </xdr:to>
    <xdr:sp macro="" textlink="$AA$75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>
          <a:off x="10402404" y="5289274"/>
          <a:ext cx="760896" cy="46382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17B81FF-B3B1-46D8-8893-357F774BF4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38652</xdr:colOff>
      <xdr:row>17</xdr:row>
      <xdr:rowOff>171174</xdr:rowOff>
    </xdr:from>
    <xdr:to>
      <xdr:col>12</xdr:col>
      <xdr:colOff>38652</xdr:colOff>
      <xdr:row>19</xdr:row>
      <xdr:rowOff>64478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CxnSpPr/>
      </xdr:nvCxnSpPr>
      <xdr:spPr>
        <a:xfrm>
          <a:off x="12098130" y="507447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215348</xdr:colOff>
      <xdr:row>18</xdr:row>
      <xdr:rowOff>77304</xdr:rowOff>
    </xdr:from>
    <xdr:to>
      <xdr:col>12</xdr:col>
      <xdr:colOff>215348</xdr:colOff>
      <xdr:row>19</xdr:row>
      <xdr:rowOff>41956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CxnSpPr/>
      </xdr:nvCxnSpPr>
      <xdr:spPr>
        <a:xfrm>
          <a:off x="12274826" y="5195956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44174</xdr:colOff>
      <xdr:row>19</xdr:row>
      <xdr:rowOff>55217</xdr:rowOff>
    </xdr:from>
    <xdr:to>
      <xdr:col>12</xdr:col>
      <xdr:colOff>224174</xdr:colOff>
      <xdr:row>19</xdr:row>
      <xdr:rowOff>55217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CxnSpPr/>
      </xdr:nvCxnSpPr>
      <xdr:spPr>
        <a:xfrm flipV="1">
          <a:off x="12103652" y="5389217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11046</xdr:colOff>
      <xdr:row>19</xdr:row>
      <xdr:rowOff>33130</xdr:rowOff>
    </xdr:from>
    <xdr:to>
      <xdr:col>12</xdr:col>
      <xdr:colOff>87246</xdr:colOff>
      <xdr:row>19</xdr:row>
      <xdr:rowOff>76733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 rot="16200000">
          <a:off x="12086822" y="535083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171174</xdr:colOff>
      <xdr:row>19</xdr:row>
      <xdr:rowOff>33132</xdr:rowOff>
    </xdr:from>
    <xdr:to>
      <xdr:col>12</xdr:col>
      <xdr:colOff>247374</xdr:colOff>
      <xdr:row>19</xdr:row>
      <xdr:rowOff>76735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 rot="5400000">
          <a:off x="12246950" y="53508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712304</xdr:colOff>
      <xdr:row>19</xdr:row>
      <xdr:rowOff>60738</xdr:rowOff>
    </xdr:from>
    <xdr:to>
      <xdr:col>12</xdr:col>
      <xdr:colOff>711200</xdr:colOff>
      <xdr:row>21</xdr:row>
      <xdr:rowOff>101599</xdr:rowOff>
    </xdr:to>
    <xdr:sp macro="" textlink="$AA$75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>
          <a:off x="11939104" y="5394738"/>
          <a:ext cx="900596" cy="4726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DAF388-8B6D-4347-AC3B-D9096C5A64B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1501913</xdr:colOff>
      <xdr:row>17</xdr:row>
      <xdr:rowOff>165652</xdr:rowOff>
    </xdr:from>
    <xdr:to>
      <xdr:col>12</xdr:col>
      <xdr:colOff>1501913</xdr:colOff>
      <xdr:row>19</xdr:row>
      <xdr:rowOff>22956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CxnSpPr/>
      </xdr:nvCxnSpPr>
      <xdr:spPr>
        <a:xfrm>
          <a:off x="13561391" y="5068956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1010479</xdr:colOff>
      <xdr:row>18</xdr:row>
      <xdr:rowOff>66261</xdr:rowOff>
    </xdr:from>
    <xdr:to>
      <xdr:col>12</xdr:col>
      <xdr:colOff>1010479</xdr:colOff>
      <xdr:row>19</xdr:row>
      <xdr:rowOff>30913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CxnSpPr/>
      </xdr:nvCxnSpPr>
      <xdr:spPr>
        <a:xfrm>
          <a:off x="13069957" y="5184913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1004957</xdr:colOff>
      <xdr:row>19</xdr:row>
      <xdr:rowOff>33130</xdr:rowOff>
    </xdr:from>
    <xdr:to>
      <xdr:col>12</xdr:col>
      <xdr:colOff>1508957</xdr:colOff>
      <xdr:row>19</xdr:row>
      <xdr:rowOff>33130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CxnSpPr/>
      </xdr:nvCxnSpPr>
      <xdr:spPr>
        <a:xfrm flipV="1">
          <a:off x="13064435" y="5367130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996946</xdr:colOff>
      <xdr:row>19</xdr:row>
      <xdr:rowOff>12632</xdr:rowOff>
    </xdr:from>
    <xdr:to>
      <xdr:col>12</xdr:col>
      <xdr:colOff>1073146</xdr:colOff>
      <xdr:row>19</xdr:row>
      <xdr:rowOff>56235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/>
      </xdr:nvSpPr>
      <xdr:spPr>
        <a:xfrm rot="16200000">
          <a:off x="13078244" y="53303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1439658</xdr:colOff>
      <xdr:row>19</xdr:row>
      <xdr:rowOff>11045</xdr:rowOff>
    </xdr:from>
    <xdr:to>
      <xdr:col>12</xdr:col>
      <xdr:colOff>1515858</xdr:colOff>
      <xdr:row>19</xdr:row>
      <xdr:rowOff>54648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 rot="5400000">
          <a:off x="13520956" y="53287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2749827</xdr:colOff>
      <xdr:row>17</xdr:row>
      <xdr:rowOff>60740</xdr:rowOff>
    </xdr:from>
    <xdr:to>
      <xdr:col>12</xdr:col>
      <xdr:colOff>2749827</xdr:colOff>
      <xdr:row>18</xdr:row>
      <xdr:rowOff>133392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CxnSpPr/>
      </xdr:nvCxnSpPr>
      <xdr:spPr>
        <a:xfrm>
          <a:off x="14809305" y="4964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2744304</xdr:colOff>
      <xdr:row>18</xdr:row>
      <xdr:rowOff>127000</xdr:rowOff>
    </xdr:from>
    <xdr:to>
      <xdr:col>12</xdr:col>
      <xdr:colOff>3248304</xdr:colOff>
      <xdr:row>18</xdr:row>
      <xdr:rowOff>127000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CxnSpPr/>
      </xdr:nvCxnSpPr>
      <xdr:spPr>
        <a:xfrm flipV="1">
          <a:off x="14803782" y="5245652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2755349</xdr:colOff>
      <xdr:row>18</xdr:row>
      <xdr:rowOff>104083</xdr:rowOff>
    </xdr:from>
    <xdr:to>
      <xdr:col>12</xdr:col>
      <xdr:colOff>2831549</xdr:colOff>
      <xdr:row>18</xdr:row>
      <xdr:rowOff>147686</xdr:rowOff>
    </xdr:to>
    <xdr:sp macro="" textlink="">
      <xdr:nvSpPr>
        <xdr:cNvPr id="102" name="Равнобедренный треугольни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/>
      </xdr:nvSpPr>
      <xdr:spPr>
        <a:xfrm rot="16200000">
          <a:off x="14836647" y="520588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3175000</xdr:colOff>
      <xdr:row>18</xdr:row>
      <xdr:rowOff>110436</xdr:rowOff>
    </xdr:from>
    <xdr:to>
      <xdr:col>12</xdr:col>
      <xdr:colOff>3251200</xdr:colOff>
      <xdr:row>18</xdr:row>
      <xdr:rowOff>154039</xdr:rowOff>
    </xdr:to>
    <xdr:sp macro="" textlink="">
      <xdr:nvSpPr>
        <xdr:cNvPr id="103" name="Равнобедренный треугольник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/>
      </xdr:nvSpPr>
      <xdr:spPr>
        <a:xfrm rot="5400000">
          <a:off x="15250776" y="521279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2490302</xdr:colOff>
      <xdr:row>18</xdr:row>
      <xdr:rowOff>132522</xdr:rowOff>
    </xdr:from>
    <xdr:to>
      <xdr:col>13</xdr:col>
      <xdr:colOff>39834</xdr:colOff>
      <xdr:row>20</xdr:row>
      <xdr:rowOff>74820</xdr:rowOff>
    </xdr:to>
    <xdr:sp macro="" textlink="$F$33">
      <xdr:nvSpPr>
        <xdr:cNvPr id="104" name="Прямоугольник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/>
      </xdr:nvSpPr>
      <xdr:spPr>
        <a:xfrm>
          <a:off x="14549780" y="5251174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01C3F9E-911E-4247-AF83-9CAD5DE1464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82826</xdr:colOff>
      <xdr:row>18</xdr:row>
      <xdr:rowOff>71783</xdr:rowOff>
    </xdr:from>
    <xdr:to>
      <xdr:col>13</xdr:col>
      <xdr:colOff>82826</xdr:colOff>
      <xdr:row>19</xdr:row>
      <xdr:rowOff>36435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CxnSpPr/>
      </xdr:nvCxnSpPr>
      <xdr:spPr>
        <a:xfrm>
          <a:off x="15482956" y="519043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3264214</xdr:colOff>
      <xdr:row>17</xdr:row>
      <xdr:rowOff>176695</xdr:rowOff>
    </xdr:from>
    <xdr:to>
      <xdr:col>12</xdr:col>
      <xdr:colOff>3264214</xdr:colOff>
      <xdr:row>19</xdr:row>
      <xdr:rowOff>33999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CxnSpPr/>
      </xdr:nvCxnSpPr>
      <xdr:spPr>
        <a:xfrm>
          <a:off x="15337152" y="5078101"/>
          <a:ext cx="0" cy="285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3246784</xdr:colOff>
      <xdr:row>19</xdr:row>
      <xdr:rowOff>16565</xdr:rowOff>
    </xdr:from>
    <xdr:to>
      <xdr:col>13</xdr:col>
      <xdr:colOff>86132</xdr:colOff>
      <xdr:row>19</xdr:row>
      <xdr:rowOff>16565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CxnSpPr/>
      </xdr:nvCxnSpPr>
      <xdr:spPr>
        <a:xfrm flipV="1">
          <a:off x="15306262" y="535056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3213653</xdr:colOff>
      <xdr:row>18</xdr:row>
      <xdr:rowOff>215347</xdr:rowOff>
    </xdr:from>
    <xdr:to>
      <xdr:col>12</xdr:col>
      <xdr:colOff>3289853</xdr:colOff>
      <xdr:row>19</xdr:row>
      <xdr:rowOff>43602</xdr:rowOff>
    </xdr:to>
    <xdr:sp macro="" textlink="">
      <xdr:nvSpPr>
        <xdr:cNvPr id="108" name="Равнобедренный треугольник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/>
      </xdr:nvSpPr>
      <xdr:spPr>
        <a:xfrm rot="16200000">
          <a:off x="15297397" y="5323775"/>
          <a:ext cx="45969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55218</xdr:colOff>
      <xdr:row>19</xdr:row>
      <xdr:rowOff>98</xdr:rowOff>
    </xdr:from>
    <xdr:to>
      <xdr:col>13</xdr:col>
      <xdr:colOff>131418</xdr:colOff>
      <xdr:row>19</xdr:row>
      <xdr:rowOff>45849</xdr:rowOff>
    </xdr:to>
    <xdr:sp macro="" textlink="">
      <xdr:nvSpPr>
        <xdr:cNvPr id="109" name="Равнобедренный треугольник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/>
      </xdr:nvSpPr>
      <xdr:spPr>
        <a:xfrm rot="5400000">
          <a:off x="15480985" y="5326131"/>
          <a:ext cx="45751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3224695</xdr:colOff>
      <xdr:row>18</xdr:row>
      <xdr:rowOff>138043</xdr:rowOff>
    </xdr:from>
    <xdr:to>
      <xdr:col>14</xdr:col>
      <xdr:colOff>154214</xdr:colOff>
      <xdr:row>20</xdr:row>
      <xdr:rowOff>199571</xdr:rowOff>
    </xdr:to>
    <xdr:sp macro="" textlink="$AA$75">
      <xdr:nvSpPr>
        <xdr:cNvPr id="110" name="Прямоугольник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/>
      </xdr:nvSpPr>
      <xdr:spPr>
        <a:xfrm>
          <a:off x="15307838" y="5263400"/>
          <a:ext cx="839305" cy="49695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BFF0A53-8C8E-42C2-8FC7-3F99A086E70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306404</xdr:colOff>
      <xdr:row>36</xdr:row>
      <xdr:rowOff>26234</xdr:rowOff>
    </xdr:from>
    <xdr:to>
      <xdr:col>11</xdr:col>
      <xdr:colOff>475024</xdr:colOff>
      <xdr:row>38</xdr:row>
      <xdr:rowOff>12146</xdr:rowOff>
    </xdr:to>
    <xdr:sp macro="" textlink="$AC$46">
      <xdr:nvSpPr>
        <xdr:cNvPr id="124" name="Прямоугольник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/>
      </xdr:nvSpPr>
      <xdr:spPr>
        <a:xfrm>
          <a:off x="10576839" y="9214408"/>
          <a:ext cx="1063142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D5CF500-9309-4F6E-9B7B-720E9913095E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min.45 mm</a:t>
          </a:fld>
          <a:endParaRPr lang="ru-RU" sz="1400" b="1"/>
        </a:p>
      </xdr:txBody>
    </xdr:sp>
    <xdr:clientData/>
  </xdr:twoCellAnchor>
  <xdr:twoCellAnchor>
    <xdr:from>
      <xdr:col>7</xdr:col>
      <xdr:colOff>1105111</xdr:colOff>
      <xdr:row>36</xdr:row>
      <xdr:rowOff>102026</xdr:rowOff>
    </xdr:from>
    <xdr:to>
      <xdr:col>8</xdr:col>
      <xdr:colOff>357413</xdr:colOff>
      <xdr:row>37</xdr:row>
      <xdr:rowOff>159657</xdr:rowOff>
    </xdr:to>
    <xdr:sp macro="" textlink="$F$30">
      <xdr:nvSpPr>
        <xdr:cNvPr id="132" name="Прямоугольни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>
          <a:off x="7879654" y="9333112"/>
          <a:ext cx="96135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674648</xdr:colOff>
      <xdr:row>40</xdr:row>
      <xdr:rowOff>94823</xdr:rowOff>
    </xdr:from>
    <xdr:to>
      <xdr:col>11</xdr:col>
      <xdr:colOff>528706</xdr:colOff>
      <xdr:row>52</xdr:row>
      <xdr:rowOff>108343</xdr:rowOff>
    </xdr:to>
    <xdr:sp macro="" textlink="$F$10">
      <xdr:nvSpPr>
        <xdr:cNvPr id="137" name="Прямоугольник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/>
      </xdr:nvSpPr>
      <xdr:spPr>
        <a:xfrm rot="16200000">
          <a:off x="9692514" y="11538611"/>
          <a:ext cx="3256904" cy="7479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0552B34-ECEF-403B-B917-05AC41C8DC5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9</xdr:col>
      <xdr:colOff>448930</xdr:colOff>
      <xdr:row>52</xdr:row>
      <xdr:rowOff>125418</xdr:rowOff>
    </xdr:from>
    <xdr:to>
      <xdr:col>10</xdr:col>
      <xdr:colOff>255951</xdr:colOff>
      <xdr:row>54</xdr:row>
      <xdr:rowOff>127768</xdr:rowOff>
    </xdr:to>
    <xdr:sp macro="" textlink="$F$15">
      <xdr:nvSpPr>
        <xdr:cNvPr id="143" name="Прямоугольник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/>
      </xdr:nvSpPr>
      <xdr:spPr>
        <a:xfrm>
          <a:off x="9827392" y="13558110"/>
          <a:ext cx="700905" cy="37358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4D76DBB-B622-4EC3-AAC1-21AD963E1D6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952500</xdr:colOff>
      <xdr:row>54</xdr:row>
      <xdr:rowOff>120391</xdr:rowOff>
    </xdr:from>
    <xdr:to>
      <xdr:col>8</xdr:col>
      <xdr:colOff>777242</xdr:colOff>
      <xdr:row>56</xdr:row>
      <xdr:rowOff>116391</xdr:rowOff>
    </xdr:to>
    <xdr:sp macro="" textlink="$F$31">
      <xdr:nvSpPr>
        <xdr:cNvPr id="152" name="Прямоугольник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/>
      </xdr:nvSpPr>
      <xdr:spPr>
        <a:xfrm>
          <a:off x="7727462" y="13924314"/>
          <a:ext cx="1534357" cy="3672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2072926-E62D-4FED-A509-09DE286DE70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1073751</xdr:colOff>
      <xdr:row>43</xdr:row>
      <xdr:rowOff>219807</xdr:rowOff>
    </xdr:from>
    <xdr:to>
      <xdr:col>7</xdr:col>
      <xdr:colOff>1526524</xdr:colOff>
      <xdr:row>48</xdr:row>
      <xdr:rowOff>50588</xdr:rowOff>
    </xdr:to>
    <xdr:sp macro="" textlink="$C$19">
      <xdr:nvSpPr>
        <xdr:cNvPr id="158" name="Прямоугольник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SpPr/>
      </xdr:nvSpPr>
      <xdr:spPr>
        <a:xfrm rot="16200000">
          <a:off x="7458767" y="11692945"/>
          <a:ext cx="1232666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5DF7CBE-56F9-45C3-94CC-DC35E85BD53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970643</xdr:colOff>
      <xdr:row>56</xdr:row>
      <xdr:rowOff>226786</xdr:rowOff>
    </xdr:from>
    <xdr:to>
      <xdr:col>10</xdr:col>
      <xdr:colOff>1439776</xdr:colOff>
      <xdr:row>56</xdr:row>
      <xdr:rowOff>226786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CxnSpPr/>
      </xdr:nvCxnSpPr>
      <xdr:spPr>
        <a:xfrm flipV="1">
          <a:off x="7756072" y="10731500"/>
          <a:ext cx="469133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309492</xdr:colOff>
      <xdr:row>56</xdr:row>
      <xdr:rowOff>96621</xdr:rowOff>
    </xdr:from>
    <xdr:to>
      <xdr:col>9</xdr:col>
      <xdr:colOff>236921</xdr:colOff>
      <xdr:row>59</xdr:row>
      <xdr:rowOff>84828</xdr:rowOff>
    </xdr:to>
    <xdr:sp macro="" textlink="$AC$47">
      <xdr:nvSpPr>
        <xdr:cNvPr id="164" name="Прямоугольник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/>
      </xdr:nvSpPr>
      <xdr:spPr>
        <a:xfrm>
          <a:off x="8794069" y="14271775"/>
          <a:ext cx="821314" cy="54505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6B443D-E3EA-46C6-9D34-04DE4D35DDD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min.65 mm</a:t>
          </a:fld>
          <a:endParaRPr lang="ru-RU" sz="1400" b="1"/>
        </a:p>
      </xdr:txBody>
    </xdr:sp>
    <xdr:clientData/>
  </xdr:twoCellAnchor>
  <xdr:twoCellAnchor>
    <xdr:from>
      <xdr:col>7</xdr:col>
      <xdr:colOff>488042</xdr:colOff>
      <xdr:row>31</xdr:row>
      <xdr:rowOff>114301</xdr:rowOff>
    </xdr:from>
    <xdr:to>
      <xdr:col>7</xdr:col>
      <xdr:colOff>488042</xdr:colOff>
      <xdr:row>33</xdr:row>
      <xdr:rowOff>38873</xdr:rowOff>
    </xdr:to>
    <xdr:cxnSp macro="">
      <xdr:nvCxnSpPr>
        <xdr:cNvPr id="203" name="Прямая соединительная линия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CxnSpPr/>
      </xdr:nvCxnSpPr>
      <xdr:spPr>
        <a:xfrm flipH="1">
          <a:off x="7262585" y="822053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627744</xdr:colOff>
      <xdr:row>31</xdr:row>
      <xdr:rowOff>123371</xdr:rowOff>
    </xdr:from>
    <xdr:to>
      <xdr:col>7</xdr:col>
      <xdr:colOff>627744</xdr:colOff>
      <xdr:row>33</xdr:row>
      <xdr:rowOff>47943</xdr:rowOff>
    </xdr:to>
    <xdr:cxnSp macro="">
      <xdr:nvCxnSpPr>
        <xdr:cNvPr id="204" name="Прямая соединительная линия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CxnSpPr/>
      </xdr:nvCxnSpPr>
      <xdr:spPr>
        <a:xfrm flipH="1">
          <a:off x="7402287" y="822960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482600</xdr:colOff>
      <xdr:row>33</xdr:row>
      <xdr:rowOff>36285</xdr:rowOff>
    </xdr:from>
    <xdr:to>
      <xdr:col>7</xdr:col>
      <xdr:colOff>626600</xdr:colOff>
      <xdr:row>33</xdr:row>
      <xdr:rowOff>36285</xdr:rowOff>
    </xdr:to>
    <xdr:cxnSp macro="">
      <xdr:nvCxnSpPr>
        <xdr:cNvPr id="205" name="Прямая соединительная линия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CxnSpPr/>
      </xdr:nvCxnSpPr>
      <xdr:spPr>
        <a:xfrm>
          <a:off x="7257143" y="8577942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33</xdr:row>
      <xdr:rowOff>9559</xdr:rowOff>
    </xdr:from>
    <xdr:to>
      <xdr:col>7</xdr:col>
      <xdr:colOff>535762</xdr:colOff>
      <xdr:row>33</xdr:row>
      <xdr:rowOff>53162</xdr:rowOff>
    </xdr:to>
    <xdr:sp macro="" textlink="">
      <xdr:nvSpPr>
        <xdr:cNvPr id="207" name="Равнобедренный треугольник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/>
      </xdr:nvSpPr>
      <xdr:spPr>
        <a:xfrm rot="16200000">
          <a:off x="7249886" y="85344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587830</xdr:colOff>
      <xdr:row>33</xdr:row>
      <xdr:rowOff>10887</xdr:rowOff>
    </xdr:from>
    <xdr:to>
      <xdr:col>7</xdr:col>
      <xdr:colOff>665065</xdr:colOff>
      <xdr:row>33</xdr:row>
      <xdr:rowOff>54490</xdr:rowOff>
    </xdr:to>
    <xdr:sp macro="" textlink="">
      <xdr:nvSpPr>
        <xdr:cNvPr id="208" name="Равнобедренный треугольник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/>
      </xdr:nvSpPr>
      <xdr:spPr>
        <a:xfrm rot="5400000">
          <a:off x="7379189" y="85357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272148</xdr:colOff>
      <xdr:row>31</xdr:row>
      <xdr:rowOff>119742</xdr:rowOff>
    </xdr:from>
    <xdr:to>
      <xdr:col>7</xdr:col>
      <xdr:colOff>488148</xdr:colOff>
      <xdr:row>31</xdr:row>
      <xdr:rowOff>119742</xdr:rowOff>
    </xdr:to>
    <xdr:cxnSp macro="">
      <xdr:nvCxnSpPr>
        <xdr:cNvPr id="209" name="Прямая соединительная линия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CxnSpPr/>
      </xdr:nvCxnSpPr>
      <xdr:spPr>
        <a:xfrm>
          <a:off x="7046691" y="822597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264886</xdr:colOff>
      <xdr:row>23</xdr:row>
      <xdr:rowOff>214085</xdr:rowOff>
    </xdr:from>
    <xdr:to>
      <xdr:col>7</xdr:col>
      <xdr:colOff>480886</xdr:colOff>
      <xdr:row>23</xdr:row>
      <xdr:rowOff>214085</xdr:rowOff>
    </xdr:to>
    <xdr:cxnSp macro="">
      <xdr:nvCxnSpPr>
        <xdr:cNvPr id="211" name="Прямая соединительная линия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CxnSpPr/>
      </xdr:nvCxnSpPr>
      <xdr:spPr>
        <a:xfrm>
          <a:off x="7039429" y="642619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272142</xdr:colOff>
      <xdr:row>23</xdr:row>
      <xdr:rowOff>210457</xdr:rowOff>
    </xdr:from>
    <xdr:to>
      <xdr:col>7</xdr:col>
      <xdr:colOff>272142</xdr:colOff>
      <xdr:row>31</xdr:row>
      <xdr:rowOff>116342</xdr:rowOff>
    </xdr:to>
    <xdr:cxnSp macro="">
      <xdr:nvCxnSpPr>
        <xdr:cNvPr id="213" name="Прямая соединительная линия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CxnSpPr/>
      </xdr:nvCxnSpPr>
      <xdr:spPr>
        <a:xfrm flipH="1">
          <a:off x="7046685" y="6422571"/>
          <a:ext cx="0" cy="180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249043</xdr:colOff>
      <xdr:row>31</xdr:row>
      <xdr:rowOff>37612</xdr:rowOff>
    </xdr:from>
    <xdr:to>
      <xdr:col>7</xdr:col>
      <xdr:colOff>292646</xdr:colOff>
      <xdr:row>31</xdr:row>
      <xdr:rowOff>114847</xdr:rowOff>
    </xdr:to>
    <xdr:sp macro="" textlink="">
      <xdr:nvSpPr>
        <xdr:cNvPr id="214" name="Равнобедренный треугольник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/>
      </xdr:nvSpPr>
      <xdr:spPr>
        <a:xfrm rot="10800000">
          <a:off x="7023586" y="81438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250371</xdr:colOff>
      <xdr:row>23</xdr:row>
      <xdr:rowOff>214086</xdr:rowOff>
    </xdr:from>
    <xdr:to>
      <xdr:col>7</xdr:col>
      <xdr:colOff>293974</xdr:colOff>
      <xdr:row>24</xdr:row>
      <xdr:rowOff>73606</xdr:rowOff>
    </xdr:to>
    <xdr:sp macro="" textlink="">
      <xdr:nvSpPr>
        <xdr:cNvPr id="215" name="Равнобедренный треугольник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/>
      </xdr:nvSpPr>
      <xdr:spPr>
        <a:xfrm>
          <a:off x="7024914" y="64262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486229</xdr:colOff>
      <xdr:row>22</xdr:row>
      <xdr:rowOff>7260</xdr:rowOff>
    </xdr:from>
    <xdr:to>
      <xdr:col>7</xdr:col>
      <xdr:colOff>486229</xdr:colOff>
      <xdr:row>24</xdr:row>
      <xdr:rowOff>3831</xdr:rowOff>
    </xdr:to>
    <xdr:cxnSp macro="">
      <xdr:nvCxnSpPr>
        <xdr:cNvPr id="216" name="Прямая соединительная линия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CxnSpPr/>
      </xdr:nvCxnSpPr>
      <xdr:spPr>
        <a:xfrm>
          <a:off x="7260772" y="6001660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631372</xdr:colOff>
      <xdr:row>23</xdr:row>
      <xdr:rowOff>29030</xdr:rowOff>
    </xdr:from>
    <xdr:to>
      <xdr:col>7</xdr:col>
      <xdr:colOff>631372</xdr:colOff>
      <xdr:row>23</xdr:row>
      <xdr:rowOff>211231</xdr:rowOff>
    </xdr:to>
    <xdr:cxnSp macro="">
      <xdr:nvCxnSpPr>
        <xdr:cNvPr id="218" name="Прямая соединительная линия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CxnSpPr/>
      </xdr:nvCxnSpPr>
      <xdr:spPr>
        <a:xfrm>
          <a:off x="7405915" y="6241144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489858</xdr:colOff>
      <xdr:row>23</xdr:row>
      <xdr:rowOff>39914</xdr:rowOff>
    </xdr:from>
    <xdr:to>
      <xdr:col>7</xdr:col>
      <xdr:colOff>633858</xdr:colOff>
      <xdr:row>23</xdr:row>
      <xdr:rowOff>39914</xdr:rowOff>
    </xdr:to>
    <xdr:cxnSp macro="">
      <xdr:nvCxnSpPr>
        <xdr:cNvPr id="219" name="Прямая соединительная линия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CxnSpPr/>
      </xdr:nvCxnSpPr>
      <xdr:spPr>
        <a:xfrm>
          <a:off x="7264401" y="625202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23</xdr:row>
      <xdr:rowOff>16816</xdr:rowOff>
    </xdr:from>
    <xdr:to>
      <xdr:col>7</xdr:col>
      <xdr:colOff>535762</xdr:colOff>
      <xdr:row>23</xdr:row>
      <xdr:rowOff>60419</xdr:rowOff>
    </xdr:to>
    <xdr:sp macro="" textlink="">
      <xdr:nvSpPr>
        <xdr:cNvPr id="220" name="Равнобедренный треугольник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/>
      </xdr:nvSpPr>
      <xdr:spPr>
        <a:xfrm rot="16200000">
          <a:off x="7249886" y="62121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595086</xdr:colOff>
      <xdr:row>23</xdr:row>
      <xdr:rowOff>18143</xdr:rowOff>
    </xdr:from>
    <xdr:to>
      <xdr:col>7</xdr:col>
      <xdr:colOff>672321</xdr:colOff>
      <xdr:row>23</xdr:row>
      <xdr:rowOff>61746</xdr:rowOff>
    </xdr:to>
    <xdr:sp macro="" textlink="">
      <xdr:nvSpPr>
        <xdr:cNvPr id="221" name="Равнобедренный треугольник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/>
      </xdr:nvSpPr>
      <xdr:spPr>
        <a:xfrm rot="5400000">
          <a:off x="7386445" y="62134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391886</xdr:colOff>
      <xdr:row>22</xdr:row>
      <xdr:rowOff>3629</xdr:rowOff>
    </xdr:from>
    <xdr:to>
      <xdr:col>14</xdr:col>
      <xdr:colOff>391886</xdr:colOff>
      <xdr:row>24</xdr:row>
      <xdr:rowOff>200</xdr:rowOff>
    </xdr:to>
    <xdr:cxnSp macro="">
      <xdr:nvCxnSpPr>
        <xdr:cNvPr id="222" name="Прямая соединительная линия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CxnSpPr/>
      </xdr:nvCxnSpPr>
      <xdr:spPr>
        <a:xfrm>
          <a:off x="16375743" y="5998029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489857</xdr:colOff>
      <xdr:row>22</xdr:row>
      <xdr:rowOff>10885</xdr:rowOff>
    </xdr:from>
    <xdr:to>
      <xdr:col>14</xdr:col>
      <xdr:colOff>388543</xdr:colOff>
      <xdr:row>22</xdr:row>
      <xdr:rowOff>10885</xdr:rowOff>
    </xdr:to>
    <xdr:cxnSp macro="">
      <xdr:nvCxnSpPr>
        <xdr:cNvPr id="223" name="Прямая соединительная линия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CxnSpPr/>
      </xdr:nvCxnSpPr>
      <xdr:spPr>
        <a:xfrm>
          <a:off x="7264400" y="6005285"/>
          <a:ext cx="9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500743</xdr:colOff>
      <xdr:row>21</xdr:row>
      <xdr:rowOff>206828</xdr:rowOff>
    </xdr:from>
    <xdr:to>
      <xdr:col>7</xdr:col>
      <xdr:colOff>577978</xdr:colOff>
      <xdr:row>22</xdr:row>
      <xdr:rowOff>32717</xdr:rowOff>
    </xdr:to>
    <xdr:sp macro="" textlink="">
      <xdr:nvSpPr>
        <xdr:cNvPr id="224" name="Равнобедренный треугольник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/>
      </xdr:nvSpPr>
      <xdr:spPr>
        <a:xfrm rot="16200000">
          <a:off x="7292102" y="5966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308428</xdr:colOff>
      <xdr:row>21</xdr:row>
      <xdr:rowOff>206829</xdr:rowOff>
    </xdr:from>
    <xdr:to>
      <xdr:col>14</xdr:col>
      <xdr:colOff>385663</xdr:colOff>
      <xdr:row>22</xdr:row>
      <xdr:rowOff>32718</xdr:rowOff>
    </xdr:to>
    <xdr:sp macro="" textlink="">
      <xdr:nvSpPr>
        <xdr:cNvPr id="225" name="Равнобедренный треугольник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/>
      </xdr:nvSpPr>
      <xdr:spPr>
        <a:xfrm rot="5400000">
          <a:off x="16309101" y="5966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246743</xdr:colOff>
      <xdr:row>23</xdr:row>
      <xdr:rowOff>29029</xdr:rowOff>
    </xdr:from>
    <xdr:to>
      <xdr:col>14</xdr:col>
      <xdr:colOff>246743</xdr:colOff>
      <xdr:row>23</xdr:row>
      <xdr:rowOff>211230</xdr:rowOff>
    </xdr:to>
    <xdr:cxnSp macro="">
      <xdr:nvCxnSpPr>
        <xdr:cNvPr id="226" name="Прямая соединительная линия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CxnSpPr/>
      </xdr:nvCxnSpPr>
      <xdr:spPr>
        <a:xfrm>
          <a:off x="16230600" y="6241143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250372</xdr:colOff>
      <xdr:row>23</xdr:row>
      <xdr:rowOff>32657</xdr:rowOff>
    </xdr:from>
    <xdr:to>
      <xdr:col>14</xdr:col>
      <xdr:colOff>394372</xdr:colOff>
      <xdr:row>23</xdr:row>
      <xdr:rowOff>32657</xdr:rowOff>
    </xdr:to>
    <xdr:cxnSp macro="">
      <xdr:nvCxnSpPr>
        <xdr:cNvPr id="227" name="Прямая соединительная линия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CxnSpPr/>
      </xdr:nvCxnSpPr>
      <xdr:spPr>
        <a:xfrm>
          <a:off x="16234229" y="624477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23</xdr:row>
      <xdr:rowOff>14514</xdr:rowOff>
    </xdr:from>
    <xdr:to>
      <xdr:col>14</xdr:col>
      <xdr:colOff>407435</xdr:colOff>
      <xdr:row>23</xdr:row>
      <xdr:rowOff>58117</xdr:rowOff>
    </xdr:to>
    <xdr:sp macro="" textlink="">
      <xdr:nvSpPr>
        <xdr:cNvPr id="228" name="Равнобедренный треугольник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/>
      </xdr:nvSpPr>
      <xdr:spPr>
        <a:xfrm rot="5400000">
          <a:off x="16330873" y="620981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217715</xdr:colOff>
      <xdr:row>23</xdr:row>
      <xdr:rowOff>14515</xdr:rowOff>
    </xdr:from>
    <xdr:to>
      <xdr:col>14</xdr:col>
      <xdr:colOff>294950</xdr:colOff>
      <xdr:row>23</xdr:row>
      <xdr:rowOff>58118</xdr:rowOff>
    </xdr:to>
    <xdr:sp macro="" textlink="">
      <xdr:nvSpPr>
        <xdr:cNvPr id="229" name="Равнобедренный треугольник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/>
      </xdr:nvSpPr>
      <xdr:spPr>
        <a:xfrm rot="16200000">
          <a:off x="16218388" y="62098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649515</xdr:colOff>
      <xdr:row>26</xdr:row>
      <xdr:rowOff>116107</xdr:rowOff>
    </xdr:from>
    <xdr:to>
      <xdr:col>7</xdr:col>
      <xdr:colOff>649515</xdr:colOff>
      <xdr:row>28</xdr:row>
      <xdr:rowOff>256678</xdr:rowOff>
    </xdr:to>
    <xdr:cxnSp macro="">
      <xdr:nvCxnSpPr>
        <xdr:cNvPr id="230" name="Прямая соединительная линия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CxnSpPr/>
      </xdr:nvCxnSpPr>
      <xdr:spPr>
        <a:xfrm>
          <a:off x="7424058" y="6981364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228600</xdr:colOff>
      <xdr:row>26</xdr:row>
      <xdr:rowOff>116114</xdr:rowOff>
    </xdr:from>
    <xdr:to>
      <xdr:col>14</xdr:col>
      <xdr:colOff>228600</xdr:colOff>
      <xdr:row>28</xdr:row>
      <xdr:rowOff>256685</xdr:rowOff>
    </xdr:to>
    <xdr:cxnSp macro="">
      <xdr:nvCxnSpPr>
        <xdr:cNvPr id="231" name="Прямая соединительная линия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CxnSpPr/>
      </xdr:nvCxnSpPr>
      <xdr:spPr>
        <a:xfrm>
          <a:off x="16212457" y="6981371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649513</xdr:colOff>
      <xdr:row>26</xdr:row>
      <xdr:rowOff>119743</xdr:rowOff>
    </xdr:from>
    <xdr:to>
      <xdr:col>14</xdr:col>
      <xdr:colOff>224199</xdr:colOff>
      <xdr:row>26</xdr:row>
      <xdr:rowOff>119743</xdr:rowOff>
    </xdr:to>
    <xdr:cxnSp macro="">
      <xdr:nvCxnSpPr>
        <xdr:cNvPr id="232" name="Прямая соединительная линия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CxnSpPr/>
      </xdr:nvCxnSpPr>
      <xdr:spPr>
        <a:xfrm>
          <a:off x="7424056" y="6985000"/>
          <a:ext cx="878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141515</xdr:colOff>
      <xdr:row>26</xdr:row>
      <xdr:rowOff>97972</xdr:rowOff>
    </xdr:from>
    <xdr:to>
      <xdr:col>14</xdr:col>
      <xdr:colOff>218750</xdr:colOff>
      <xdr:row>26</xdr:row>
      <xdr:rowOff>141575</xdr:rowOff>
    </xdr:to>
    <xdr:sp macro="" textlink="">
      <xdr:nvSpPr>
        <xdr:cNvPr id="233" name="Равнобедренный треугольник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/>
      </xdr:nvSpPr>
      <xdr:spPr>
        <a:xfrm rot="5400000">
          <a:off x="16142188" y="69464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660400</xdr:colOff>
      <xdr:row>26</xdr:row>
      <xdr:rowOff>97973</xdr:rowOff>
    </xdr:from>
    <xdr:to>
      <xdr:col>7</xdr:col>
      <xdr:colOff>737635</xdr:colOff>
      <xdr:row>26</xdr:row>
      <xdr:rowOff>141576</xdr:rowOff>
    </xdr:to>
    <xdr:sp macro="" textlink="">
      <xdr:nvSpPr>
        <xdr:cNvPr id="234" name="Равнобедренный треугольник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/>
      </xdr:nvSpPr>
      <xdr:spPr>
        <a:xfrm rot="16200000">
          <a:off x="7451759" y="69464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718683</xdr:colOff>
      <xdr:row>32</xdr:row>
      <xdr:rowOff>93320</xdr:rowOff>
    </xdr:from>
    <xdr:to>
      <xdr:col>11</xdr:col>
      <xdr:colOff>718683</xdr:colOff>
      <xdr:row>34</xdr:row>
      <xdr:rowOff>17892</xdr:rowOff>
    </xdr:to>
    <xdr:cxnSp macro="">
      <xdr:nvCxnSpPr>
        <xdr:cNvPr id="235" name="Прямая соединительная линия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CxnSpPr/>
      </xdr:nvCxnSpPr>
      <xdr:spPr>
        <a:xfrm flipH="1">
          <a:off x="11891054" y="8417263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569686</xdr:colOff>
      <xdr:row>33</xdr:row>
      <xdr:rowOff>68944</xdr:rowOff>
    </xdr:from>
    <xdr:to>
      <xdr:col>11</xdr:col>
      <xdr:colOff>569686</xdr:colOff>
      <xdr:row>34</xdr:row>
      <xdr:rowOff>139230</xdr:rowOff>
    </xdr:to>
    <xdr:cxnSp macro="">
      <xdr:nvCxnSpPr>
        <xdr:cNvPr id="236" name="Прямая соединительная линия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CxnSpPr/>
      </xdr:nvCxnSpPr>
      <xdr:spPr>
        <a:xfrm flipH="1">
          <a:off x="11742057" y="86106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569691</xdr:colOff>
      <xdr:row>34</xdr:row>
      <xdr:rowOff>18143</xdr:rowOff>
    </xdr:from>
    <xdr:to>
      <xdr:col>11</xdr:col>
      <xdr:colOff>713691</xdr:colOff>
      <xdr:row>34</xdr:row>
      <xdr:rowOff>18143</xdr:rowOff>
    </xdr:to>
    <xdr:cxnSp macro="">
      <xdr:nvCxnSpPr>
        <xdr:cNvPr id="237" name="Прямая соединительная линия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CxnSpPr/>
      </xdr:nvCxnSpPr>
      <xdr:spPr>
        <a:xfrm>
          <a:off x="11742062" y="8777514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424543</xdr:colOff>
      <xdr:row>32</xdr:row>
      <xdr:rowOff>166915</xdr:rowOff>
    </xdr:from>
    <xdr:to>
      <xdr:col>11</xdr:col>
      <xdr:colOff>568543</xdr:colOff>
      <xdr:row>32</xdr:row>
      <xdr:rowOff>166915</xdr:rowOff>
    </xdr:to>
    <xdr:cxnSp macro="">
      <xdr:nvCxnSpPr>
        <xdr:cNvPr id="239" name="Прямая соединительная линия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CxnSpPr/>
      </xdr:nvCxnSpPr>
      <xdr:spPr>
        <a:xfrm>
          <a:off x="11596914" y="849085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420914</xdr:colOff>
      <xdr:row>32</xdr:row>
      <xdr:rowOff>101599</xdr:rowOff>
    </xdr:from>
    <xdr:to>
      <xdr:col>11</xdr:col>
      <xdr:colOff>420914</xdr:colOff>
      <xdr:row>32</xdr:row>
      <xdr:rowOff>173599</xdr:rowOff>
    </xdr:to>
    <xdr:cxnSp macro="">
      <xdr:nvCxnSpPr>
        <xdr:cNvPr id="240" name="Прямая соединительная линия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CxnSpPr/>
      </xdr:nvCxnSpPr>
      <xdr:spPr>
        <a:xfrm flipH="1">
          <a:off x="11593285" y="8425542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674915</xdr:colOff>
      <xdr:row>33</xdr:row>
      <xdr:rowOff>214085</xdr:rowOff>
    </xdr:from>
    <xdr:to>
      <xdr:col>11</xdr:col>
      <xdr:colOff>752150</xdr:colOff>
      <xdr:row>34</xdr:row>
      <xdr:rowOff>39974</xdr:rowOff>
    </xdr:to>
    <xdr:sp macro="" textlink="">
      <xdr:nvSpPr>
        <xdr:cNvPr id="241" name="Равнобедренный треугольник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/>
      </xdr:nvSpPr>
      <xdr:spPr>
        <a:xfrm rot="5400000">
          <a:off x="11864102" y="87389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537030</xdr:colOff>
      <xdr:row>33</xdr:row>
      <xdr:rowOff>214087</xdr:rowOff>
    </xdr:from>
    <xdr:to>
      <xdr:col>11</xdr:col>
      <xdr:colOff>614265</xdr:colOff>
      <xdr:row>34</xdr:row>
      <xdr:rowOff>39976</xdr:rowOff>
    </xdr:to>
    <xdr:sp macro="" textlink="">
      <xdr:nvSpPr>
        <xdr:cNvPr id="242" name="Равнобедренный треугольник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SpPr/>
      </xdr:nvSpPr>
      <xdr:spPr>
        <a:xfrm rot="16200000">
          <a:off x="11726217" y="87389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569686</xdr:colOff>
      <xdr:row>34</xdr:row>
      <xdr:rowOff>134258</xdr:rowOff>
    </xdr:from>
    <xdr:to>
      <xdr:col>14</xdr:col>
      <xdr:colOff>366200</xdr:colOff>
      <xdr:row>34</xdr:row>
      <xdr:rowOff>134258</xdr:rowOff>
    </xdr:to>
    <xdr:cxnSp macro="">
      <xdr:nvCxnSpPr>
        <xdr:cNvPr id="243" name="Прямая соединительная линия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CxnSpPr/>
      </xdr:nvCxnSpPr>
      <xdr:spPr>
        <a:xfrm>
          <a:off x="11742057" y="8893629"/>
          <a:ext cx="46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391886</xdr:colOff>
      <xdr:row>32</xdr:row>
      <xdr:rowOff>90707</xdr:rowOff>
    </xdr:from>
    <xdr:to>
      <xdr:col>14</xdr:col>
      <xdr:colOff>391886</xdr:colOff>
      <xdr:row>34</xdr:row>
      <xdr:rowOff>123279</xdr:rowOff>
    </xdr:to>
    <xdr:cxnSp macro="">
      <xdr:nvCxnSpPr>
        <xdr:cNvPr id="244" name="Прямая соединительная линия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CxnSpPr/>
      </xdr:nvCxnSpPr>
      <xdr:spPr>
        <a:xfrm flipH="1">
          <a:off x="16375743" y="8414650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246742</xdr:colOff>
      <xdr:row>32</xdr:row>
      <xdr:rowOff>83458</xdr:rowOff>
    </xdr:from>
    <xdr:to>
      <xdr:col>14</xdr:col>
      <xdr:colOff>246742</xdr:colOff>
      <xdr:row>33</xdr:row>
      <xdr:rowOff>153744</xdr:rowOff>
    </xdr:to>
    <xdr:cxnSp macro="">
      <xdr:nvCxnSpPr>
        <xdr:cNvPr id="245" name="Прямая соединительная линия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CxnSpPr/>
      </xdr:nvCxnSpPr>
      <xdr:spPr>
        <a:xfrm flipH="1">
          <a:off x="16230599" y="84074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246750</xdr:colOff>
      <xdr:row>33</xdr:row>
      <xdr:rowOff>156029</xdr:rowOff>
    </xdr:from>
    <xdr:to>
      <xdr:col>14</xdr:col>
      <xdr:colOff>390750</xdr:colOff>
      <xdr:row>33</xdr:row>
      <xdr:rowOff>156029</xdr:rowOff>
    </xdr:to>
    <xdr:cxnSp macro="">
      <xdr:nvCxnSpPr>
        <xdr:cNvPr id="246" name="Прямая соединительная линия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CxnSpPr/>
      </xdr:nvCxnSpPr>
      <xdr:spPr>
        <a:xfrm flipV="1">
          <a:off x="16230607" y="8697686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34</xdr:row>
      <xdr:rowOff>112487</xdr:rowOff>
    </xdr:from>
    <xdr:to>
      <xdr:col>14</xdr:col>
      <xdr:colOff>407435</xdr:colOff>
      <xdr:row>34</xdr:row>
      <xdr:rowOff>156090</xdr:rowOff>
    </xdr:to>
    <xdr:sp macro="" textlink="">
      <xdr:nvSpPr>
        <xdr:cNvPr id="248" name="Равнобедренный треугольник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/>
      </xdr:nvSpPr>
      <xdr:spPr>
        <a:xfrm rot="5400000">
          <a:off x="16330873" y="885504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337457</xdr:colOff>
      <xdr:row>33</xdr:row>
      <xdr:rowOff>130629</xdr:rowOff>
    </xdr:from>
    <xdr:to>
      <xdr:col>14</xdr:col>
      <xdr:colOff>414692</xdr:colOff>
      <xdr:row>33</xdr:row>
      <xdr:rowOff>174232</xdr:rowOff>
    </xdr:to>
    <xdr:sp macro="" textlink="">
      <xdr:nvSpPr>
        <xdr:cNvPr id="249" name="Равнобедренный треугольник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/>
      </xdr:nvSpPr>
      <xdr:spPr>
        <a:xfrm rot="5400000">
          <a:off x="16338130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224972</xdr:colOff>
      <xdr:row>33</xdr:row>
      <xdr:rowOff>130629</xdr:rowOff>
    </xdr:from>
    <xdr:to>
      <xdr:col>14</xdr:col>
      <xdr:colOff>302207</xdr:colOff>
      <xdr:row>33</xdr:row>
      <xdr:rowOff>174232</xdr:rowOff>
    </xdr:to>
    <xdr:sp macro="" textlink="">
      <xdr:nvSpPr>
        <xdr:cNvPr id="250" name="Равнобедренный треугольник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SpPr/>
      </xdr:nvSpPr>
      <xdr:spPr>
        <a:xfrm rot="16200000">
          <a:off x="16225645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566057</xdr:colOff>
      <xdr:row>34</xdr:row>
      <xdr:rowOff>112486</xdr:rowOff>
    </xdr:from>
    <xdr:to>
      <xdr:col>11</xdr:col>
      <xdr:colOff>643292</xdr:colOff>
      <xdr:row>34</xdr:row>
      <xdr:rowOff>156089</xdr:rowOff>
    </xdr:to>
    <xdr:sp macro="" textlink="">
      <xdr:nvSpPr>
        <xdr:cNvPr id="251" name="Равнобедренный треугольник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/>
      </xdr:nvSpPr>
      <xdr:spPr>
        <a:xfrm rot="16200000">
          <a:off x="11755244" y="8855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299357</xdr:colOff>
      <xdr:row>32</xdr:row>
      <xdr:rowOff>190500</xdr:rowOff>
    </xdr:from>
    <xdr:to>
      <xdr:col>7</xdr:col>
      <xdr:colOff>1115785</xdr:colOff>
      <xdr:row>34</xdr:row>
      <xdr:rowOff>90714</xdr:rowOff>
    </xdr:to>
    <xdr:sp macro="" textlink="$F$13">
      <xdr:nvSpPr>
        <xdr:cNvPr id="252" name="Прямоугольник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/>
      </xdr:nvSpPr>
      <xdr:spPr>
        <a:xfrm>
          <a:off x="7084786" y="85180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199572</xdr:colOff>
      <xdr:row>33</xdr:row>
      <xdr:rowOff>36285</xdr:rowOff>
    </xdr:from>
    <xdr:to>
      <xdr:col>14</xdr:col>
      <xdr:colOff>444500</xdr:colOff>
      <xdr:row>34</xdr:row>
      <xdr:rowOff>154214</xdr:rowOff>
    </xdr:to>
    <xdr:sp macro="" textlink="$F$13">
      <xdr:nvSpPr>
        <xdr:cNvPr id="253" name="Прямоугольник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/>
      </xdr:nvSpPr>
      <xdr:spPr>
        <a:xfrm>
          <a:off x="15621001" y="85815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6</xdr:col>
      <xdr:colOff>68037</xdr:colOff>
      <xdr:row>26</xdr:row>
      <xdr:rowOff>95250</xdr:rowOff>
    </xdr:from>
    <xdr:to>
      <xdr:col>7</xdr:col>
      <xdr:colOff>367394</xdr:colOff>
      <xdr:row>29</xdr:row>
      <xdr:rowOff>149677</xdr:rowOff>
    </xdr:to>
    <xdr:sp macro="" textlink="$D$20">
      <xdr:nvSpPr>
        <xdr:cNvPr id="254" name="Прямоугольник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/>
      </xdr:nvSpPr>
      <xdr:spPr>
        <a:xfrm rot="16200000">
          <a:off x="6486073" y="7157356"/>
          <a:ext cx="861785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E1B210C-5D06-4405-B3B0-BF1D47EA37A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644072</xdr:colOff>
      <xdr:row>32</xdr:row>
      <xdr:rowOff>27215</xdr:rowOff>
    </xdr:from>
    <xdr:to>
      <xdr:col>11</xdr:col>
      <xdr:colOff>562429</xdr:colOff>
      <xdr:row>33</xdr:row>
      <xdr:rowOff>145143</xdr:rowOff>
    </xdr:to>
    <xdr:sp macro="" textlink="$F$32">
      <xdr:nvSpPr>
        <xdr:cNvPr id="255" name="Прямоугольник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/>
      </xdr:nvSpPr>
      <xdr:spPr>
        <a:xfrm>
          <a:off x="10931072" y="8354786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2F805B-F679-4852-B55B-41D8FC68B4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653144</xdr:colOff>
      <xdr:row>33</xdr:row>
      <xdr:rowOff>18142</xdr:rowOff>
    </xdr:from>
    <xdr:to>
      <xdr:col>12</xdr:col>
      <xdr:colOff>571500</xdr:colOff>
      <xdr:row>34</xdr:row>
      <xdr:rowOff>136071</xdr:rowOff>
    </xdr:to>
    <xdr:sp macro="" textlink="$F$14">
      <xdr:nvSpPr>
        <xdr:cNvPr id="256" name="Прямоугольник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/>
      </xdr:nvSpPr>
      <xdr:spPr>
        <a:xfrm>
          <a:off x="11838215" y="8563428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57DE7-40E7-418B-A5C4-6EA21B713EE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167822</xdr:colOff>
      <xdr:row>24</xdr:row>
      <xdr:rowOff>167820</xdr:rowOff>
    </xdr:from>
    <xdr:to>
      <xdr:col>12</xdr:col>
      <xdr:colOff>335643</xdr:colOff>
      <xdr:row>26</xdr:row>
      <xdr:rowOff>204107</xdr:rowOff>
    </xdr:to>
    <xdr:sp macro="" textlink="$C$26">
      <xdr:nvSpPr>
        <xdr:cNvPr id="257" name="Прямоугольник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/>
      </xdr:nvSpPr>
      <xdr:spPr>
        <a:xfrm>
          <a:off x="11352893" y="659946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7AF2F36-9CCE-4AE2-8B1A-CFE5762F03F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526143</xdr:colOff>
      <xdr:row>22</xdr:row>
      <xdr:rowOff>127000</xdr:rowOff>
    </xdr:from>
    <xdr:to>
      <xdr:col>7</xdr:col>
      <xdr:colOff>1342571</xdr:colOff>
      <xdr:row>24</xdr:row>
      <xdr:rowOff>27214</xdr:rowOff>
    </xdr:to>
    <xdr:sp macro="" textlink="$F$8">
      <xdr:nvSpPr>
        <xdr:cNvPr id="258" name="Прямоугольник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/>
      </xdr:nvSpPr>
      <xdr:spPr>
        <a:xfrm>
          <a:off x="7311572" y="6123214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136072</xdr:colOff>
      <xdr:row>22</xdr:row>
      <xdr:rowOff>117928</xdr:rowOff>
    </xdr:from>
    <xdr:to>
      <xdr:col>14</xdr:col>
      <xdr:colOff>381000</xdr:colOff>
      <xdr:row>24</xdr:row>
      <xdr:rowOff>18142</xdr:rowOff>
    </xdr:to>
    <xdr:sp macro="" textlink="$F$8">
      <xdr:nvSpPr>
        <xdr:cNvPr id="259" name="Прямоугольник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/>
      </xdr:nvSpPr>
      <xdr:spPr>
        <a:xfrm>
          <a:off x="15557501" y="6114142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145143</xdr:colOff>
      <xdr:row>21</xdr:row>
      <xdr:rowOff>172357</xdr:rowOff>
    </xdr:from>
    <xdr:to>
      <xdr:col>12</xdr:col>
      <xdr:colOff>312964</xdr:colOff>
      <xdr:row>23</xdr:row>
      <xdr:rowOff>208643</xdr:rowOff>
    </xdr:to>
    <xdr:sp macro="" textlink="$F$11">
      <xdr:nvSpPr>
        <xdr:cNvPr id="260" name="Прямоугольник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/>
      </xdr:nvSpPr>
      <xdr:spPr>
        <a:xfrm>
          <a:off x="11330214" y="59508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5DB658-8D9F-4C15-AE72-6CE76952450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1496785</xdr:colOff>
      <xdr:row>34</xdr:row>
      <xdr:rowOff>72571</xdr:rowOff>
    </xdr:from>
    <xdr:to>
      <xdr:col>12</xdr:col>
      <xdr:colOff>2562678</xdr:colOff>
      <xdr:row>36</xdr:row>
      <xdr:rowOff>72572</xdr:rowOff>
    </xdr:to>
    <xdr:sp macro="" textlink="$D$19">
      <xdr:nvSpPr>
        <xdr:cNvPr id="261" name="Прямоугольник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/>
      </xdr:nvSpPr>
      <xdr:spPr>
        <a:xfrm>
          <a:off x="13579928" y="8835571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91937CC-A127-4FE7-8304-E68A49A49B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384969</xdr:colOff>
      <xdr:row>24</xdr:row>
      <xdr:rowOff>0</xdr:rowOff>
    </xdr:from>
    <xdr:to>
      <xdr:col>14</xdr:col>
      <xdr:colOff>780969</xdr:colOff>
      <xdr:row>24</xdr:row>
      <xdr:rowOff>0</xdr:rowOff>
    </xdr:to>
    <xdr:cxnSp macro="">
      <xdr:nvCxnSpPr>
        <xdr:cNvPr id="262" name="Прямая соединительная линия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CxnSpPr/>
      </xdr:nvCxnSpPr>
      <xdr:spPr>
        <a:xfrm>
          <a:off x="16371094" y="6401594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32</xdr:row>
      <xdr:rowOff>87313</xdr:rowOff>
    </xdr:from>
    <xdr:to>
      <xdr:col>14</xdr:col>
      <xdr:colOff>600969</xdr:colOff>
      <xdr:row>32</xdr:row>
      <xdr:rowOff>87313</xdr:rowOff>
    </xdr:to>
    <xdr:cxnSp macro="">
      <xdr:nvCxnSpPr>
        <xdr:cNvPr id="263" name="Прямая соединительная линия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CxnSpPr/>
      </xdr:nvCxnSpPr>
      <xdr:spPr>
        <a:xfrm>
          <a:off x="16371094" y="8358188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396875</xdr:colOff>
      <xdr:row>33</xdr:row>
      <xdr:rowOff>67468</xdr:rowOff>
    </xdr:from>
    <xdr:to>
      <xdr:col>14</xdr:col>
      <xdr:colOff>792875</xdr:colOff>
      <xdr:row>33</xdr:row>
      <xdr:rowOff>67468</xdr:rowOff>
    </xdr:to>
    <xdr:cxnSp macro="">
      <xdr:nvCxnSpPr>
        <xdr:cNvPr id="264" name="Прямая соединительная линия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CxnSpPr/>
      </xdr:nvCxnSpPr>
      <xdr:spPr>
        <a:xfrm>
          <a:off x="16383000" y="8552656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599282</xdr:colOff>
      <xdr:row>23</xdr:row>
      <xdr:rowOff>210343</xdr:rowOff>
    </xdr:from>
    <xdr:to>
      <xdr:col>14</xdr:col>
      <xdr:colOff>599282</xdr:colOff>
      <xdr:row>32</xdr:row>
      <xdr:rowOff>70749</xdr:rowOff>
    </xdr:to>
    <xdr:cxnSp macro="">
      <xdr:nvCxnSpPr>
        <xdr:cNvPr id="266" name="Прямая соединительная линия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CxnSpPr/>
      </xdr:nvCxnSpPr>
      <xdr:spPr>
        <a:xfrm>
          <a:off x="16585407" y="6397624"/>
          <a:ext cx="0" cy="19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785813</xdr:colOff>
      <xdr:row>23</xdr:row>
      <xdr:rowOff>210343</xdr:rowOff>
    </xdr:from>
    <xdr:to>
      <xdr:col>14</xdr:col>
      <xdr:colOff>785813</xdr:colOff>
      <xdr:row>33</xdr:row>
      <xdr:rowOff>72436</xdr:rowOff>
    </xdr:to>
    <xdr:cxnSp macro="">
      <xdr:nvCxnSpPr>
        <xdr:cNvPr id="267" name="Прямая соединительная линия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CxnSpPr/>
      </xdr:nvCxnSpPr>
      <xdr:spPr>
        <a:xfrm>
          <a:off x="16771938" y="6397624"/>
          <a:ext cx="0" cy="21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762942</xdr:colOff>
      <xdr:row>32</xdr:row>
      <xdr:rowOff>197497</xdr:rowOff>
    </xdr:from>
    <xdr:to>
      <xdr:col>14</xdr:col>
      <xdr:colOff>806545</xdr:colOff>
      <xdr:row>33</xdr:row>
      <xdr:rowOff>60419</xdr:rowOff>
    </xdr:to>
    <xdr:sp macro="" textlink="">
      <xdr:nvSpPr>
        <xdr:cNvPr id="268" name="Равнобедренный треугольник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/>
      </xdr:nvSpPr>
      <xdr:spPr>
        <a:xfrm rot="10800000">
          <a:off x="16749067" y="846837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576146</xdr:colOff>
      <xdr:row>32</xdr:row>
      <xdr:rowOff>3098</xdr:rowOff>
    </xdr:from>
    <xdr:to>
      <xdr:col>14</xdr:col>
      <xdr:colOff>619749</xdr:colOff>
      <xdr:row>32</xdr:row>
      <xdr:rowOff>82849</xdr:rowOff>
    </xdr:to>
    <xdr:sp macro="" textlink="">
      <xdr:nvSpPr>
        <xdr:cNvPr id="269" name="Равнобедренный треугольник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/>
      </xdr:nvSpPr>
      <xdr:spPr>
        <a:xfrm rot="10800000">
          <a:off x="16550268" y="8310757"/>
          <a:ext cx="43603" cy="79751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577918</xdr:colOff>
      <xdr:row>24</xdr:row>
      <xdr:rowOff>1326</xdr:rowOff>
    </xdr:from>
    <xdr:to>
      <xdr:col>14</xdr:col>
      <xdr:colOff>620636</xdr:colOff>
      <xdr:row>24</xdr:row>
      <xdr:rowOff>78561</xdr:rowOff>
    </xdr:to>
    <xdr:sp macro="" textlink="">
      <xdr:nvSpPr>
        <xdr:cNvPr id="270" name="Равнобедренный треугольник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/>
      </xdr:nvSpPr>
      <xdr:spPr>
        <a:xfrm>
          <a:off x="16552040" y="6422570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765098</xdr:colOff>
      <xdr:row>24</xdr:row>
      <xdr:rowOff>3097</xdr:rowOff>
    </xdr:from>
    <xdr:to>
      <xdr:col>14</xdr:col>
      <xdr:colOff>807816</xdr:colOff>
      <xdr:row>24</xdr:row>
      <xdr:rowOff>80332</xdr:rowOff>
    </xdr:to>
    <xdr:sp macro="" textlink="">
      <xdr:nvSpPr>
        <xdr:cNvPr id="271" name="Равнобедренный треугольник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/>
      </xdr:nvSpPr>
      <xdr:spPr>
        <a:xfrm>
          <a:off x="16739220" y="6424341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311148</xdr:colOff>
      <xdr:row>27</xdr:row>
      <xdr:rowOff>63501</xdr:rowOff>
    </xdr:from>
    <xdr:to>
      <xdr:col>14</xdr:col>
      <xdr:colOff>644977</xdr:colOff>
      <xdr:row>30</xdr:row>
      <xdr:rowOff>79829</xdr:rowOff>
    </xdr:to>
    <xdr:sp macro="" textlink="$D$21">
      <xdr:nvSpPr>
        <xdr:cNvPr id="272" name="Прямоугольник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/>
      </xdr:nvSpPr>
      <xdr:spPr>
        <a:xfrm rot="16200000">
          <a:off x="16046449" y="7366000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6E1BEE4-28A2-4A53-ABAC-151963796F0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723900</xdr:colOff>
      <xdr:row>27</xdr:row>
      <xdr:rowOff>76200</xdr:rowOff>
    </xdr:from>
    <xdr:to>
      <xdr:col>15</xdr:col>
      <xdr:colOff>162379</xdr:colOff>
      <xdr:row>30</xdr:row>
      <xdr:rowOff>92528</xdr:rowOff>
    </xdr:to>
    <xdr:sp macro="" textlink="$F$12">
      <xdr:nvSpPr>
        <xdr:cNvPr id="273" name="Прямоугольник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/>
      </xdr:nvSpPr>
      <xdr:spPr>
        <a:xfrm rot="16200000">
          <a:off x="16459201" y="7378699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51EF392-2770-441E-ABA7-0B505C986D4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587828</xdr:colOff>
      <xdr:row>37</xdr:row>
      <xdr:rowOff>239485</xdr:rowOff>
    </xdr:from>
    <xdr:to>
      <xdr:col>11</xdr:col>
      <xdr:colOff>411571</xdr:colOff>
      <xdr:row>37</xdr:row>
      <xdr:rowOff>239485</xdr:rowOff>
    </xdr:to>
    <xdr:cxnSp macro="">
      <xdr:nvCxnSpPr>
        <xdr:cNvPr id="275" name="Прямая соединительная линия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CxnSpPr/>
      </xdr:nvCxnSpPr>
      <xdr:spPr>
        <a:xfrm flipV="1">
          <a:off x="10863942" y="9724571"/>
          <a:ext cx="7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112486</xdr:colOff>
      <xdr:row>36</xdr:row>
      <xdr:rowOff>108858</xdr:rowOff>
    </xdr:from>
    <xdr:to>
      <xdr:col>11</xdr:col>
      <xdr:colOff>400486</xdr:colOff>
      <xdr:row>36</xdr:row>
      <xdr:rowOff>108858</xdr:rowOff>
    </xdr:to>
    <xdr:cxnSp macro="">
      <xdr:nvCxnSpPr>
        <xdr:cNvPr id="277" name="Прямая соединительная линия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CxnSpPr/>
      </xdr:nvCxnSpPr>
      <xdr:spPr>
        <a:xfrm flipV="1">
          <a:off x="11284857" y="9339944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395514</xdr:colOff>
      <xdr:row>36</xdr:row>
      <xdr:rowOff>108856</xdr:rowOff>
    </xdr:from>
    <xdr:to>
      <xdr:col>11</xdr:col>
      <xdr:colOff>395514</xdr:colOff>
      <xdr:row>37</xdr:row>
      <xdr:rowOff>250856</xdr:rowOff>
    </xdr:to>
    <xdr:cxnSp macro="">
      <xdr:nvCxnSpPr>
        <xdr:cNvPr id="278" name="Прямая соединительная линия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CxnSpPr/>
      </xdr:nvCxnSpPr>
      <xdr:spPr>
        <a:xfrm flipH="1" flipV="1">
          <a:off x="11567885" y="9339942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377302</xdr:colOff>
      <xdr:row>36</xdr:row>
      <xdr:rowOff>106555</xdr:rowOff>
    </xdr:from>
    <xdr:to>
      <xdr:col>11</xdr:col>
      <xdr:colOff>420905</xdr:colOff>
      <xdr:row>36</xdr:row>
      <xdr:rowOff>183790</xdr:rowOff>
    </xdr:to>
    <xdr:sp macro="" textlink="">
      <xdr:nvSpPr>
        <xdr:cNvPr id="280" name="Равнобедренный треугольник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SpPr/>
      </xdr:nvSpPr>
      <xdr:spPr>
        <a:xfrm>
          <a:off x="11543533" y="927986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373744</xdr:colOff>
      <xdr:row>37</xdr:row>
      <xdr:rowOff>166914</xdr:rowOff>
    </xdr:from>
    <xdr:to>
      <xdr:col>11</xdr:col>
      <xdr:colOff>417347</xdr:colOff>
      <xdr:row>37</xdr:row>
      <xdr:rowOff>244149</xdr:rowOff>
    </xdr:to>
    <xdr:sp macro="" textlink="">
      <xdr:nvSpPr>
        <xdr:cNvPr id="281" name="Равнобедренный треугольник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SpPr/>
      </xdr:nvSpPr>
      <xdr:spPr>
        <a:xfrm rot="10800000">
          <a:off x="11546115" y="9652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381001</xdr:colOff>
      <xdr:row>36</xdr:row>
      <xdr:rowOff>166913</xdr:rowOff>
    </xdr:from>
    <xdr:to>
      <xdr:col>8</xdr:col>
      <xdr:colOff>381001</xdr:colOff>
      <xdr:row>37</xdr:row>
      <xdr:rowOff>236913</xdr:rowOff>
    </xdr:to>
    <xdr:cxnSp macro="">
      <xdr:nvCxnSpPr>
        <xdr:cNvPr id="282" name="Прямая соединительная линия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CxnSpPr/>
      </xdr:nvCxnSpPr>
      <xdr:spPr>
        <a:xfrm flipH="1">
          <a:off x="8864601" y="9397999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174172</xdr:colOff>
      <xdr:row>36</xdr:row>
      <xdr:rowOff>170542</xdr:rowOff>
    </xdr:from>
    <xdr:to>
      <xdr:col>8</xdr:col>
      <xdr:colOff>174172</xdr:colOff>
      <xdr:row>37</xdr:row>
      <xdr:rowOff>240542</xdr:rowOff>
    </xdr:to>
    <xdr:cxnSp macro="">
      <xdr:nvCxnSpPr>
        <xdr:cNvPr id="283" name="Прямая соединительная линия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CxnSpPr/>
      </xdr:nvCxnSpPr>
      <xdr:spPr>
        <a:xfrm flipH="1">
          <a:off x="8657772" y="940162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166914</xdr:colOff>
      <xdr:row>36</xdr:row>
      <xdr:rowOff>166915</xdr:rowOff>
    </xdr:from>
    <xdr:to>
      <xdr:col>8</xdr:col>
      <xdr:colOff>382914</xdr:colOff>
      <xdr:row>36</xdr:row>
      <xdr:rowOff>166915</xdr:rowOff>
    </xdr:to>
    <xdr:cxnSp macro="">
      <xdr:nvCxnSpPr>
        <xdr:cNvPr id="284" name="Прямая соединительная линия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CxnSpPr/>
      </xdr:nvCxnSpPr>
      <xdr:spPr>
        <a:xfrm>
          <a:off x="8650514" y="939800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179127</xdr:colOff>
      <xdr:row>36</xdr:row>
      <xdr:rowOff>143817</xdr:rowOff>
    </xdr:from>
    <xdr:to>
      <xdr:col>8</xdr:col>
      <xdr:colOff>256362</xdr:colOff>
      <xdr:row>36</xdr:row>
      <xdr:rowOff>187420</xdr:rowOff>
    </xdr:to>
    <xdr:sp macro="" textlink="">
      <xdr:nvSpPr>
        <xdr:cNvPr id="286" name="Равнобедренный треугольник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/>
      </xdr:nvSpPr>
      <xdr:spPr>
        <a:xfrm rot="16200000">
          <a:off x="8679543" y="935808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308429</xdr:colOff>
      <xdr:row>36</xdr:row>
      <xdr:rowOff>143886</xdr:rowOff>
    </xdr:from>
    <xdr:to>
      <xdr:col>8</xdr:col>
      <xdr:colOff>385664</xdr:colOff>
      <xdr:row>36</xdr:row>
      <xdr:rowOff>187489</xdr:rowOff>
    </xdr:to>
    <xdr:sp macro="" textlink="">
      <xdr:nvSpPr>
        <xdr:cNvPr id="287" name="Равнобедренный треугольник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/>
      </xdr:nvSpPr>
      <xdr:spPr>
        <a:xfrm rot="5400000">
          <a:off x="8809822" y="930037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590826</xdr:colOff>
      <xdr:row>55</xdr:row>
      <xdr:rowOff>16565</xdr:rowOff>
    </xdr:from>
    <xdr:to>
      <xdr:col>10</xdr:col>
      <xdr:colOff>878826</xdr:colOff>
      <xdr:row>55</xdr:row>
      <xdr:rowOff>16565</xdr:rowOff>
    </xdr:to>
    <xdr:cxnSp macro="">
      <xdr:nvCxnSpPr>
        <xdr:cNvPr id="289" name="Прямая соединительная линия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CxnSpPr/>
      </xdr:nvCxnSpPr>
      <xdr:spPr>
        <a:xfrm flipV="1">
          <a:off x="10861261" y="14008652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872432</xdr:colOff>
      <xdr:row>37</xdr:row>
      <xdr:rowOff>237435</xdr:rowOff>
    </xdr:from>
    <xdr:to>
      <xdr:col>10</xdr:col>
      <xdr:colOff>872432</xdr:colOff>
      <xdr:row>55</xdr:row>
      <xdr:rowOff>7522</xdr:rowOff>
    </xdr:to>
    <xdr:cxnSp macro="">
      <xdr:nvCxnSpPr>
        <xdr:cNvPr id="290" name="Прямая соединительная линия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CxnSpPr/>
      </xdr:nvCxnSpPr>
      <xdr:spPr>
        <a:xfrm flipV="1">
          <a:off x="11142867" y="9679609"/>
          <a:ext cx="0" cy="432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854808</xdr:colOff>
      <xdr:row>37</xdr:row>
      <xdr:rowOff>239346</xdr:rowOff>
    </xdr:from>
    <xdr:to>
      <xdr:col>11</xdr:col>
      <xdr:colOff>4526</xdr:colOff>
      <xdr:row>38</xdr:row>
      <xdr:rowOff>62581</xdr:rowOff>
    </xdr:to>
    <xdr:sp macro="" textlink="">
      <xdr:nvSpPr>
        <xdr:cNvPr id="292" name="Равнобедренный треугольник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SpPr/>
      </xdr:nvSpPr>
      <xdr:spPr>
        <a:xfrm>
          <a:off x="11127154" y="966665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849924</xdr:colOff>
      <xdr:row>54</xdr:row>
      <xdr:rowOff>112345</xdr:rowOff>
    </xdr:from>
    <xdr:to>
      <xdr:col>10</xdr:col>
      <xdr:colOff>893527</xdr:colOff>
      <xdr:row>55</xdr:row>
      <xdr:rowOff>3965</xdr:rowOff>
    </xdr:to>
    <xdr:sp macro="" textlink="">
      <xdr:nvSpPr>
        <xdr:cNvPr id="293" name="Равнобедренный треугольник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SpPr/>
      </xdr:nvSpPr>
      <xdr:spPr>
        <a:xfrm rot="10800000">
          <a:off x="11122270" y="139162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551961</xdr:colOff>
      <xdr:row>52</xdr:row>
      <xdr:rowOff>43963</xdr:rowOff>
    </xdr:from>
    <xdr:to>
      <xdr:col>9</xdr:col>
      <xdr:colOff>551961</xdr:colOff>
      <xdr:row>55</xdr:row>
      <xdr:rowOff>27117</xdr:rowOff>
    </xdr:to>
    <xdr:cxnSp macro="">
      <xdr:nvCxnSpPr>
        <xdr:cNvPr id="294" name="Прямая соединительная линия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CxnSpPr/>
      </xdr:nvCxnSpPr>
      <xdr:spPr>
        <a:xfrm flipV="1">
          <a:off x="9930423" y="13476655"/>
          <a:ext cx="0" cy="54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527539</xdr:colOff>
      <xdr:row>54</xdr:row>
      <xdr:rowOff>127000</xdr:rowOff>
    </xdr:from>
    <xdr:to>
      <xdr:col>9</xdr:col>
      <xdr:colOff>571142</xdr:colOff>
      <xdr:row>55</xdr:row>
      <xdr:rowOff>18620</xdr:rowOff>
    </xdr:to>
    <xdr:sp macro="" textlink="">
      <xdr:nvSpPr>
        <xdr:cNvPr id="296" name="Равнобедренный треугольник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SpPr/>
      </xdr:nvSpPr>
      <xdr:spPr>
        <a:xfrm rot="10800000">
          <a:off x="9906001" y="1393092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532423</xdr:colOff>
      <xdr:row>52</xdr:row>
      <xdr:rowOff>48846</xdr:rowOff>
    </xdr:from>
    <xdr:to>
      <xdr:col>9</xdr:col>
      <xdr:colOff>576026</xdr:colOff>
      <xdr:row>52</xdr:row>
      <xdr:rowOff>126081</xdr:rowOff>
    </xdr:to>
    <xdr:sp macro="" textlink="">
      <xdr:nvSpPr>
        <xdr:cNvPr id="297" name="Равнобедренный треугольник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SpPr/>
      </xdr:nvSpPr>
      <xdr:spPr>
        <a:xfrm>
          <a:off x="9910885" y="1348153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459154</xdr:colOff>
      <xdr:row>55</xdr:row>
      <xdr:rowOff>14654</xdr:rowOff>
    </xdr:from>
    <xdr:to>
      <xdr:col>8</xdr:col>
      <xdr:colOff>459154</xdr:colOff>
      <xdr:row>57</xdr:row>
      <xdr:rowOff>3423</xdr:rowOff>
    </xdr:to>
    <xdr:cxnSp macro="">
      <xdr:nvCxnSpPr>
        <xdr:cNvPr id="298" name="Прямая соединительная линия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CxnSpPr/>
      </xdr:nvCxnSpPr>
      <xdr:spPr>
        <a:xfrm flipV="1">
          <a:off x="8943731" y="14004192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58615</xdr:colOff>
      <xdr:row>55</xdr:row>
      <xdr:rowOff>19539</xdr:rowOff>
    </xdr:from>
    <xdr:to>
      <xdr:col>9</xdr:col>
      <xdr:colOff>58615</xdr:colOff>
      <xdr:row>57</xdr:row>
      <xdr:rowOff>8308</xdr:rowOff>
    </xdr:to>
    <xdr:cxnSp macro="">
      <xdr:nvCxnSpPr>
        <xdr:cNvPr id="299" name="Прямая соединительная линия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CxnSpPr/>
      </xdr:nvCxnSpPr>
      <xdr:spPr>
        <a:xfrm flipV="1">
          <a:off x="9437077" y="14009077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454269</xdr:colOff>
      <xdr:row>57</xdr:row>
      <xdr:rowOff>0</xdr:rowOff>
    </xdr:from>
    <xdr:to>
      <xdr:col>9</xdr:col>
      <xdr:colOff>64384</xdr:colOff>
      <xdr:row>57</xdr:row>
      <xdr:rowOff>0</xdr:rowOff>
    </xdr:to>
    <xdr:cxnSp macro="">
      <xdr:nvCxnSpPr>
        <xdr:cNvPr id="300" name="Прямая соединительная линия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CxnSpPr/>
      </xdr:nvCxnSpPr>
      <xdr:spPr>
        <a:xfrm flipH="1" flipV="1">
          <a:off x="8938846" y="14360769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466761</xdr:colOff>
      <xdr:row>56</xdr:row>
      <xdr:rowOff>163355</xdr:rowOff>
    </xdr:from>
    <xdr:to>
      <xdr:col>8</xdr:col>
      <xdr:colOff>543996</xdr:colOff>
      <xdr:row>57</xdr:row>
      <xdr:rowOff>21343</xdr:rowOff>
    </xdr:to>
    <xdr:sp macro="" textlink="">
      <xdr:nvSpPr>
        <xdr:cNvPr id="302" name="Равнобедренный треугольник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SpPr/>
      </xdr:nvSpPr>
      <xdr:spPr>
        <a:xfrm rot="16200000">
          <a:off x="8968154" y="1432169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869462</xdr:colOff>
      <xdr:row>56</xdr:row>
      <xdr:rowOff>161191</xdr:rowOff>
    </xdr:from>
    <xdr:to>
      <xdr:col>9</xdr:col>
      <xdr:colOff>52812</xdr:colOff>
      <xdr:row>57</xdr:row>
      <xdr:rowOff>19179</xdr:rowOff>
    </xdr:to>
    <xdr:sp macro="" textlink="">
      <xdr:nvSpPr>
        <xdr:cNvPr id="303" name="Равнобедренный треугольник 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SpPr/>
      </xdr:nvSpPr>
      <xdr:spPr>
        <a:xfrm rot="5400000">
          <a:off x="9370855" y="143195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1597268</xdr:colOff>
      <xdr:row>55</xdr:row>
      <xdr:rowOff>9771</xdr:rowOff>
    </xdr:from>
    <xdr:to>
      <xdr:col>8</xdr:col>
      <xdr:colOff>463653</xdr:colOff>
      <xdr:row>55</xdr:row>
      <xdr:rowOff>9771</xdr:rowOff>
    </xdr:to>
    <xdr:cxnSp macro="">
      <xdr:nvCxnSpPr>
        <xdr:cNvPr id="304" name="Прямая соединительная линия 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CxnSpPr/>
      </xdr:nvCxnSpPr>
      <xdr:spPr>
        <a:xfrm flipH="1" flipV="1">
          <a:off x="8372230" y="13999309"/>
          <a:ext cx="57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1436080</xdr:colOff>
      <xdr:row>54</xdr:row>
      <xdr:rowOff>53731</xdr:rowOff>
    </xdr:from>
    <xdr:to>
      <xdr:col>8</xdr:col>
      <xdr:colOff>50465</xdr:colOff>
      <xdr:row>54</xdr:row>
      <xdr:rowOff>53731</xdr:rowOff>
    </xdr:to>
    <xdr:cxnSp macro="">
      <xdr:nvCxnSpPr>
        <xdr:cNvPr id="306" name="Прямая соединительная линия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CxnSpPr/>
      </xdr:nvCxnSpPr>
      <xdr:spPr>
        <a:xfrm flipH="1" flipV="1">
          <a:off x="8211042" y="13857654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1607038</xdr:colOff>
      <xdr:row>54</xdr:row>
      <xdr:rowOff>48848</xdr:rowOff>
    </xdr:from>
    <xdr:to>
      <xdr:col>7</xdr:col>
      <xdr:colOff>1607038</xdr:colOff>
      <xdr:row>55</xdr:row>
      <xdr:rowOff>7233</xdr:rowOff>
    </xdr:to>
    <xdr:cxnSp macro="">
      <xdr:nvCxnSpPr>
        <xdr:cNvPr id="307" name="Прямая соединительная линия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CxnSpPr/>
      </xdr:nvCxnSpPr>
      <xdr:spPr>
        <a:xfrm flipH="1" flipV="1">
          <a:off x="8382000" y="13852771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1582615</xdr:colOff>
      <xdr:row>54</xdr:row>
      <xdr:rowOff>39077</xdr:rowOff>
    </xdr:from>
    <xdr:to>
      <xdr:col>7</xdr:col>
      <xdr:colOff>1626218</xdr:colOff>
      <xdr:row>54</xdr:row>
      <xdr:rowOff>116312</xdr:rowOff>
    </xdr:to>
    <xdr:sp macro="" textlink="">
      <xdr:nvSpPr>
        <xdr:cNvPr id="309" name="Равнобедренный треугольник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SpPr/>
      </xdr:nvSpPr>
      <xdr:spPr>
        <a:xfrm>
          <a:off x="8357577" y="13843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1582614</xdr:colOff>
      <xdr:row>54</xdr:row>
      <xdr:rowOff>151423</xdr:rowOff>
    </xdr:from>
    <xdr:to>
      <xdr:col>7</xdr:col>
      <xdr:colOff>1626217</xdr:colOff>
      <xdr:row>55</xdr:row>
      <xdr:rowOff>43043</xdr:rowOff>
    </xdr:to>
    <xdr:sp macro="" textlink="">
      <xdr:nvSpPr>
        <xdr:cNvPr id="310" name="Равнобедренный треугольник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SpPr/>
      </xdr:nvSpPr>
      <xdr:spPr>
        <a:xfrm rot="10800000">
          <a:off x="8357576" y="1395534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1440960</xdr:colOff>
      <xdr:row>37</xdr:row>
      <xdr:rowOff>234461</xdr:rowOff>
    </xdr:from>
    <xdr:to>
      <xdr:col>8</xdr:col>
      <xdr:colOff>55345</xdr:colOff>
      <xdr:row>37</xdr:row>
      <xdr:rowOff>234461</xdr:rowOff>
    </xdr:to>
    <xdr:cxnSp macro="">
      <xdr:nvCxnSpPr>
        <xdr:cNvPr id="311" name="Прямая соединительная линия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CxnSpPr/>
      </xdr:nvCxnSpPr>
      <xdr:spPr>
        <a:xfrm flipH="1" flipV="1">
          <a:off x="8215922" y="9661769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1445846</xdr:colOff>
      <xdr:row>37</xdr:row>
      <xdr:rowOff>239346</xdr:rowOff>
    </xdr:from>
    <xdr:to>
      <xdr:col>7</xdr:col>
      <xdr:colOff>1445846</xdr:colOff>
      <xdr:row>54</xdr:row>
      <xdr:rowOff>38731</xdr:rowOff>
    </xdr:to>
    <xdr:cxnSp macro="">
      <xdr:nvCxnSpPr>
        <xdr:cNvPr id="312" name="Прямая соединительная линия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CxnSpPr/>
      </xdr:nvCxnSpPr>
      <xdr:spPr>
        <a:xfrm flipV="1">
          <a:off x="8220808" y="9666654"/>
          <a:ext cx="0" cy="41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1421423</xdr:colOff>
      <xdr:row>53</xdr:row>
      <xdr:rowOff>156309</xdr:rowOff>
    </xdr:from>
    <xdr:to>
      <xdr:col>7</xdr:col>
      <xdr:colOff>1465026</xdr:colOff>
      <xdr:row>54</xdr:row>
      <xdr:rowOff>47929</xdr:rowOff>
    </xdr:to>
    <xdr:sp macro="" textlink="">
      <xdr:nvSpPr>
        <xdr:cNvPr id="313" name="Равнобедренный треугольник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SpPr/>
      </xdr:nvSpPr>
      <xdr:spPr>
        <a:xfrm rot="10800000">
          <a:off x="8196385" y="1377461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1421423</xdr:colOff>
      <xdr:row>37</xdr:row>
      <xdr:rowOff>239347</xdr:rowOff>
    </xdr:from>
    <xdr:to>
      <xdr:col>7</xdr:col>
      <xdr:colOff>1465026</xdr:colOff>
      <xdr:row>38</xdr:row>
      <xdr:rowOff>62582</xdr:rowOff>
    </xdr:to>
    <xdr:sp macro="" textlink="">
      <xdr:nvSpPr>
        <xdr:cNvPr id="314" name="Равнобедренный треугольник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SpPr/>
      </xdr:nvSpPr>
      <xdr:spPr>
        <a:xfrm>
          <a:off x="8196385" y="96666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816429</xdr:colOff>
      <xdr:row>37</xdr:row>
      <xdr:rowOff>250372</xdr:rowOff>
    </xdr:from>
    <xdr:to>
      <xdr:col>9</xdr:col>
      <xdr:colOff>816429</xdr:colOff>
      <xdr:row>39</xdr:row>
      <xdr:rowOff>246743</xdr:rowOff>
    </xdr:to>
    <xdr:cxnSp macro="">
      <xdr:nvCxnSpPr>
        <xdr:cNvPr id="176" name="Прямая соединительная линия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CxnSpPr/>
      </xdr:nvCxnSpPr>
      <xdr:spPr>
        <a:xfrm flipV="1">
          <a:off x="10196286" y="9735458"/>
          <a:ext cx="0" cy="50437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794657</xdr:colOff>
      <xdr:row>37</xdr:row>
      <xdr:rowOff>246743</xdr:rowOff>
    </xdr:from>
    <xdr:to>
      <xdr:col>9</xdr:col>
      <xdr:colOff>838260</xdr:colOff>
      <xdr:row>38</xdr:row>
      <xdr:rowOff>69978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/>
      </xdr:nvSpPr>
      <xdr:spPr>
        <a:xfrm>
          <a:off x="10174514" y="97318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794657</xdr:colOff>
      <xdr:row>39</xdr:row>
      <xdr:rowOff>174172</xdr:rowOff>
    </xdr:from>
    <xdr:to>
      <xdr:col>9</xdr:col>
      <xdr:colOff>838260</xdr:colOff>
      <xdr:row>39</xdr:row>
      <xdr:rowOff>251407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/>
      </xdr:nvSpPr>
      <xdr:spPr>
        <a:xfrm rot="10800000">
          <a:off x="10174514" y="1016725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609601</xdr:colOff>
      <xdr:row>38</xdr:row>
      <xdr:rowOff>70756</xdr:rowOff>
    </xdr:from>
    <xdr:to>
      <xdr:col>10</xdr:col>
      <xdr:colOff>801915</xdr:colOff>
      <xdr:row>39</xdr:row>
      <xdr:rowOff>163286</xdr:rowOff>
    </xdr:to>
    <xdr:sp macro="" textlink="$AC$45">
      <xdr:nvSpPr>
        <xdr:cNvPr id="180" name="Прямоугольник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/>
      </xdr:nvSpPr>
      <xdr:spPr>
        <a:xfrm>
          <a:off x="9998530" y="9813470"/>
          <a:ext cx="1090385" cy="34653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510C7-BE0B-4B3C-804F-DC22C6794EC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fix.60 mm</a:t>
          </a:fld>
          <a:endParaRPr lang="ru-RU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95750</xdr:colOff>
      <xdr:row>21</xdr:row>
      <xdr:rowOff>178563</xdr:rowOff>
    </xdr:from>
    <xdr:to>
      <xdr:col>9</xdr:col>
      <xdr:colOff>664370</xdr:colOff>
      <xdr:row>42</xdr:row>
      <xdr:rowOff>76167</xdr:rowOff>
    </xdr:to>
    <xdr:pic>
      <xdr:nvPicPr>
        <xdr:cNvPr id="7" name="Рисунок 6" descr="Разрез TLXL 1-1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9375" y="5083938"/>
          <a:ext cx="3223713" cy="456485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22</xdr:row>
      <xdr:rowOff>122355</xdr:rowOff>
    </xdr:from>
    <xdr:to>
      <xdr:col>15</xdr:col>
      <xdr:colOff>52386</xdr:colOff>
      <xdr:row>31</xdr:row>
      <xdr:rowOff>197615</xdr:rowOff>
    </xdr:to>
    <xdr:pic>
      <xdr:nvPicPr>
        <xdr:cNvPr id="8" name="Рисунок 7" descr="Разрез TLXL 2-1.jp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65469" y="5218230"/>
          <a:ext cx="6541293" cy="217076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71448</xdr:rowOff>
    </xdr:from>
    <xdr:to>
      <xdr:col>14</xdr:col>
      <xdr:colOff>678657</xdr:colOff>
      <xdr:row>21</xdr:row>
      <xdr:rowOff>31113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10313" y="4024323"/>
          <a:ext cx="9477376" cy="103122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76200</xdr:colOff>
      <xdr:row>0</xdr:row>
      <xdr:rowOff>104775</xdr:rowOff>
    </xdr:from>
    <xdr:to>
      <xdr:col>1</xdr:col>
      <xdr:colOff>749400</xdr:colOff>
      <xdr:row>0</xdr:row>
      <xdr:rowOff>777975</xdr:rowOff>
    </xdr:to>
    <xdr:grpSp>
      <xdr:nvGrpSpPr>
        <xdr:cNvPr id="37" name="Группа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pSpPr>
          <a:grpSpLocks noChangeAspect="1"/>
        </xdr:cNvGrpSpPr>
      </xdr:nvGrpSpPr>
      <xdr:grpSpPr>
        <a:xfrm>
          <a:off x="163286" y="104775"/>
          <a:ext cx="673200" cy="673200"/>
          <a:chOff x="720000" y="3600000"/>
          <a:chExt cx="792000" cy="792000"/>
        </a:xfrm>
      </xdr:grpSpPr>
      <xdr:sp macro="" textlink="">
        <xdr:nvSpPr>
          <xdr:cNvPr id="47" name="Стрелка влево 46">
            <a:extLst>
              <a:ext uri="{FF2B5EF4-FFF2-40B4-BE49-F238E27FC236}">
                <a16:creationId xmlns:a16="http://schemas.microsoft.com/office/drawing/2014/main" id="{00000000-0008-0000-0400-00002F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8" name="Прямоугольник 47">
            <a:extLst>
              <a:ext uri="{FF2B5EF4-FFF2-40B4-BE49-F238E27FC236}">
                <a16:creationId xmlns:a16="http://schemas.microsoft.com/office/drawing/2014/main" id="{00000000-0008-0000-0400-000030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1300200</xdr:colOff>
      <xdr:row>0</xdr:row>
      <xdr:rowOff>104775</xdr:rowOff>
    </xdr:from>
    <xdr:to>
      <xdr:col>1</xdr:col>
      <xdr:colOff>1973400</xdr:colOff>
      <xdr:row>0</xdr:row>
      <xdr:rowOff>777975</xdr:rowOff>
    </xdr:to>
    <xdr:grpSp>
      <xdr:nvGrpSpPr>
        <xdr:cNvPr id="38" name="Группа 3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pSpPr/>
      </xdr:nvGrpSpPr>
      <xdr:grpSpPr>
        <a:xfrm>
          <a:off x="1387286" y="104775"/>
          <a:ext cx="673200" cy="673200"/>
          <a:chOff x="1944000" y="3600000"/>
          <a:chExt cx="673200" cy="673200"/>
        </a:xfrm>
      </xdr:grpSpPr>
      <xdr:pic>
        <xdr:nvPicPr>
          <xdr:cNvPr id="45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46" name="Прямоугольник 45">
            <a:extLst>
              <a:ext uri="{FF2B5EF4-FFF2-40B4-BE49-F238E27FC236}">
                <a16:creationId xmlns:a16="http://schemas.microsoft.com/office/drawing/2014/main" id="{00000000-0008-0000-0400-00002E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90600</xdr:colOff>
      <xdr:row>0</xdr:row>
      <xdr:rowOff>104775</xdr:rowOff>
    </xdr:from>
    <xdr:to>
      <xdr:col>2</xdr:col>
      <xdr:colOff>763800</xdr:colOff>
      <xdr:row>0</xdr:row>
      <xdr:rowOff>777975</xdr:rowOff>
    </xdr:to>
    <xdr:grpSp>
      <xdr:nvGrpSpPr>
        <xdr:cNvPr id="39" name="Группа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pSpPr>
          <a:grpSpLocks noChangeAspect="1"/>
        </xdr:cNvGrpSpPr>
      </xdr:nvGrpSpPr>
      <xdr:grpSpPr>
        <a:xfrm>
          <a:off x="3824400" y="104775"/>
          <a:ext cx="673200" cy="673200"/>
          <a:chOff x="4392000" y="3600000"/>
          <a:chExt cx="792000" cy="792000"/>
        </a:xfrm>
      </xdr:grpSpPr>
      <xdr:sp macro="" textlink="">
        <xdr:nvSpPr>
          <xdr:cNvPr id="43" name="Прямоугольник 42">
            <a:extLst>
              <a:ext uri="{FF2B5EF4-FFF2-40B4-BE49-F238E27FC236}">
                <a16:creationId xmlns:a16="http://schemas.microsoft.com/office/drawing/2014/main" id="{00000000-0008-0000-0400-00002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4" name="Picture 6">
            <a:extLst>
              <a:ext uri="{FF2B5EF4-FFF2-40B4-BE49-F238E27FC236}">
                <a16:creationId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2524200</xdr:colOff>
      <xdr:row>0</xdr:row>
      <xdr:rowOff>104775</xdr:rowOff>
    </xdr:from>
    <xdr:to>
      <xdr:col>1</xdr:col>
      <xdr:colOff>3197400</xdr:colOff>
      <xdr:row>0</xdr:row>
      <xdr:rowOff>777975</xdr:rowOff>
    </xdr:to>
    <xdr:grpSp>
      <xdr:nvGrpSpPr>
        <xdr:cNvPr id="40" name="Группа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pSpPr/>
      </xdr:nvGrpSpPr>
      <xdr:grpSpPr>
        <a:xfrm>
          <a:off x="2611286" y="104775"/>
          <a:ext cx="673200" cy="673200"/>
          <a:chOff x="3168000" y="3600000"/>
          <a:chExt cx="673200" cy="673200"/>
        </a:xfrm>
      </xdr:grpSpPr>
      <xdr:sp macro="" textlink="">
        <xdr:nvSpPr>
          <xdr:cNvPr id="41" name="Прямоугольник 40">
            <a:extLst>
              <a:ext uri="{FF2B5EF4-FFF2-40B4-BE49-F238E27FC236}">
                <a16:creationId xmlns:a16="http://schemas.microsoft.com/office/drawing/2014/main" id="{00000000-0008-0000-0400-000029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2" name="Picture 2">
            <a:extLst>
              <a:ext uri="{FF2B5EF4-FFF2-40B4-BE49-F238E27FC236}">
                <a16:creationId xmlns:a16="http://schemas.microsoft.com/office/drawing/2014/main" id="{00000000-0008-0000-0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11906</xdr:colOff>
      <xdr:row>46</xdr:row>
      <xdr:rowOff>59533</xdr:rowOff>
    </xdr:from>
    <xdr:to>
      <xdr:col>7</xdr:col>
      <xdr:colOff>387954</xdr:colOff>
      <xdr:row>49</xdr:row>
      <xdr:rowOff>368524</xdr:rowOff>
    </xdr:to>
    <xdr:pic>
      <xdr:nvPicPr>
        <xdr:cNvPr id="7181" name="Picture 13">
          <a:extLst>
            <a:ext uri="{FF2B5EF4-FFF2-40B4-BE49-F238E27FC236}">
              <a16:creationId xmlns:a16="http://schemas.microsoft.com/office/drawing/2014/main" id="{00000000-0008-0000-0400-00000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22219" y="11120439"/>
          <a:ext cx="542735" cy="940591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1</xdr:row>
          <xdr:rowOff>251460</xdr:rowOff>
        </xdr:from>
        <xdr:to>
          <xdr:col>5</xdr:col>
          <xdr:colOff>937260</xdr:colOff>
          <xdr:row>3</xdr:row>
          <xdr:rowOff>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251460</xdr:rowOff>
        </xdr:from>
        <xdr:to>
          <xdr:col>5</xdr:col>
          <xdr:colOff>937260</xdr:colOff>
          <xdr:row>3</xdr:row>
          <xdr:rowOff>251460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3</xdr:row>
          <xdr:rowOff>251460</xdr:rowOff>
        </xdr:from>
        <xdr:to>
          <xdr:col>5</xdr:col>
          <xdr:colOff>937260</xdr:colOff>
          <xdr:row>4</xdr:row>
          <xdr:rowOff>251460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243840</xdr:rowOff>
        </xdr:from>
        <xdr:to>
          <xdr:col>5</xdr:col>
          <xdr:colOff>937260</xdr:colOff>
          <xdr:row>5</xdr:row>
          <xdr:rowOff>243840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7620</xdr:colOff>
          <xdr:row>41</xdr:row>
          <xdr:rowOff>213360</xdr:rowOff>
        </xdr:from>
        <xdr:to>
          <xdr:col>5</xdr:col>
          <xdr:colOff>937260</xdr:colOff>
          <xdr:row>42</xdr:row>
          <xdr:rowOff>251460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7620</xdr:colOff>
          <xdr:row>42</xdr:row>
          <xdr:rowOff>243840</xdr:rowOff>
        </xdr:from>
        <xdr:to>
          <xdr:col>5</xdr:col>
          <xdr:colOff>937260</xdr:colOff>
          <xdr:row>43</xdr:row>
          <xdr:rowOff>243840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3710940</xdr:colOff>
          <xdr:row>47</xdr:row>
          <xdr:rowOff>304800</xdr:rowOff>
        </xdr:from>
        <xdr:to>
          <xdr:col>6</xdr:col>
          <xdr:colOff>0</xdr:colOff>
          <xdr:row>48</xdr:row>
          <xdr:rowOff>243840</xdr:rowOff>
        </xdr:to>
        <xdr:sp macro="" textlink="">
          <xdr:nvSpPr>
            <xdr:cNvPr id="7175" name="Drop Down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235849</xdr:colOff>
      <xdr:row>0</xdr:row>
      <xdr:rowOff>27215</xdr:rowOff>
    </xdr:from>
    <xdr:to>
      <xdr:col>5</xdr:col>
      <xdr:colOff>190491</xdr:colOff>
      <xdr:row>0</xdr:row>
      <xdr:rowOff>861786</xdr:rowOff>
    </xdr:to>
    <xdr:pic>
      <xdr:nvPicPr>
        <xdr:cNvPr id="25" name="Рисунок 24" descr="Вопросы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4"/>
            </a:ext>
          </a:extLst>
        </a:blip>
        <a:stretch>
          <a:fillRect/>
        </a:stretch>
      </xdr:blipFill>
      <xdr:spPr>
        <a:xfrm>
          <a:off x="5025563" y="27215"/>
          <a:ext cx="834571" cy="834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671286</xdr:colOff>
      <xdr:row>24</xdr:row>
      <xdr:rowOff>244923</xdr:rowOff>
    </xdr:from>
    <xdr:to>
      <xdr:col>14</xdr:col>
      <xdr:colOff>580572</xdr:colOff>
      <xdr:row>34</xdr:row>
      <xdr:rowOff>27428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929" y="6921494"/>
          <a:ext cx="9026072" cy="2513005"/>
        </a:xfrm>
        <a:prstGeom prst="rect">
          <a:avLst/>
        </a:prstGeom>
      </xdr:spPr>
    </xdr:pic>
    <xdr:clientData/>
  </xdr:twoCellAnchor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>
          <a:grpSpLocks noChangeAspect="1"/>
        </xdr:cNvGrpSpPr>
      </xdr:nvGrpSpPr>
      <xdr:grpSpPr>
        <a:xfrm>
          <a:off x="165017" y="100445"/>
          <a:ext cx="673200" cy="673200"/>
          <a:chOff x="720000" y="3600000"/>
          <a:chExt cx="792000" cy="792000"/>
        </a:xfrm>
      </xdr:grpSpPr>
      <xdr:sp macro="" textlink="">
        <xdr:nvSpPr>
          <xdr:cNvPr id="7" name="Стрелка влево 47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9" name="Группа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1389017" y="100445"/>
          <a:ext cx="673200" cy="673200"/>
          <a:chOff x="1944000" y="3600000"/>
          <a:chExt cx="673200" cy="673200"/>
        </a:xfrm>
      </xdr:grpSpPr>
      <xdr:pic>
        <xdr:nvPicPr>
          <xdr:cNvPr id="10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12" name="Группа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>
          <a:grpSpLocks noChangeAspect="1"/>
        </xdr:cNvGrpSpPr>
      </xdr:nvGrpSpPr>
      <xdr:grpSpPr>
        <a:xfrm>
          <a:off x="3826131" y="100445"/>
          <a:ext cx="673200" cy="673200"/>
          <a:chOff x="4392000" y="3600000"/>
          <a:chExt cx="792000" cy="7920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6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5" name="Группа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pSpPr/>
      </xdr:nvGrpSpPr>
      <xdr:grpSpPr>
        <a:xfrm>
          <a:off x="2613017" y="100445"/>
          <a:ext cx="673200" cy="673200"/>
          <a:chOff x="3168000" y="3600000"/>
          <a:chExt cx="673200" cy="673200"/>
        </a:xfrm>
      </xdr:grpSpPr>
      <xdr:sp macro="" textlink="">
        <xdr:nvSpPr>
          <xdr:cNvPr id="16" name="Прямоугольник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7" name="Picture 2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11908</xdr:colOff>
      <xdr:row>46</xdr:row>
      <xdr:rowOff>20981</xdr:rowOff>
    </xdr:from>
    <xdr:to>
      <xdr:col>7</xdr:col>
      <xdr:colOff>406268</xdr:colOff>
      <xdr:row>49</xdr:row>
      <xdr:rowOff>5673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88694" y="12421624"/>
          <a:ext cx="503217" cy="8736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1</xdr:row>
          <xdr:rowOff>198120</xdr:rowOff>
        </xdr:from>
        <xdr:to>
          <xdr:col>6</xdr:col>
          <xdr:colOff>22860</xdr:colOff>
          <xdr:row>2</xdr:row>
          <xdr:rowOff>251460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5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3</xdr:row>
          <xdr:rowOff>7620</xdr:rowOff>
        </xdr:from>
        <xdr:to>
          <xdr:col>6</xdr:col>
          <xdr:colOff>7620</xdr:colOff>
          <xdr:row>4</xdr:row>
          <xdr:rowOff>7620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4</xdr:row>
          <xdr:rowOff>7620</xdr:rowOff>
        </xdr:from>
        <xdr:to>
          <xdr:col>6</xdr:col>
          <xdr:colOff>7620</xdr:colOff>
          <xdr:row>5</xdr:row>
          <xdr:rowOff>7620</xdr:rowOff>
        </xdr:to>
        <xdr:sp macro="" textlink="">
          <xdr:nvSpPr>
            <xdr:cNvPr id="21507" name="Drop Down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5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4</xdr:row>
          <xdr:rowOff>251460</xdr:rowOff>
        </xdr:from>
        <xdr:to>
          <xdr:col>6</xdr:col>
          <xdr:colOff>7620</xdr:colOff>
          <xdr:row>6</xdr:row>
          <xdr:rowOff>0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5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6</xdr:col>
          <xdr:colOff>22860</xdr:colOff>
          <xdr:row>7</xdr:row>
          <xdr:rowOff>0</xdr:rowOff>
        </xdr:to>
        <xdr:sp macro="" textlink="">
          <xdr:nvSpPr>
            <xdr:cNvPr id="21509" name="Drop Down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5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3710940</xdr:colOff>
          <xdr:row>40</xdr:row>
          <xdr:rowOff>251460</xdr:rowOff>
        </xdr:from>
        <xdr:to>
          <xdr:col>5</xdr:col>
          <xdr:colOff>899160</xdr:colOff>
          <xdr:row>41</xdr:row>
          <xdr:rowOff>251460</xdr:rowOff>
        </xdr:to>
        <xdr:sp macro="" textlink="">
          <xdr:nvSpPr>
            <xdr:cNvPr id="21511" name="Drop Down 7" hidden="1">
              <a:extLst>
                <a:ext uri="{63B3BB69-23CF-44E3-9099-C40C66FF867C}">
                  <a14:compatExt spid="_x0000_s21511"/>
                </a:ext>
                <a:ext uri="{FF2B5EF4-FFF2-40B4-BE49-F238E27FC236}">
                  <a16:creationId xmlns:a16="http://schemas.microsoft.com/office/drawing/2014/main" id="{00000000-0008-0000-0500-00000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3710940</xdr:colOff>
          <xdr:row>41</xdr:row>
          <xdr:rowOff>251460</xdr:rowOff>
        </xdr:from>
        <xdr:to>
          <xdr:col>5</xdr:col>
          <xdr:colOff>899160</xdr:colOff>
          <xdr:row>42</xdr:row>
          <xdr:rowOff>251460</xdr:rowOff>
        </xdr:to>
        <xdr:sp macro="" textlink="">
          <xdr:nvSpPr>
            <xdr:cNvPr id="21512" name="Drop Down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05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3710940</xdr:colOff>
          <xdr:row>46</xdr:row>
          <xdr:rowOff>236220</xdr:rowOff>
        </xdr:from>
        <xdr:to>
          <xdr:col>6</xdr:col>
          <xdr:colOff>7620</xdr:colOff>
          <xdr:row>47</xdr:row>
          <xdr:rowOff>251460</xdr:rowOff>
        </xdr:to>
        <xdr:sp macro="" textlink="">
          <xdr:nvSpPr>
            <xdr:cNvPr id="21513" name="Drop Down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05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6</xdr:col>
          <xdr:colOff>22860</xdr:colOff>
          <xdr:row>8</xdr:row>
          <xdr:rowOff>0</xdr:rowOff>
        </xdr:to>
        <xdr:sp macro="" textlink="">
          <xdr:nvSpPr>
            <xdr:cNvPr id="21514" name="Drop Down 10" hidden="1">
              <a:extLst>
                <a:ext uri="{63B3BB69-23CF-44E3-9099-C40C66FF867C}">
                  <a14:compatExt spid="_x0000_s21514"/>
                </a:ext>
                <a:ext uri="{FF2B5EF4-FFF2-40B4-BE49-F238E27FC236}">
                  <a16:creationId xmlns:a16="http://schemas.microsoft.com/office/drawing/2014/main" id="{00000000-0008-0000-0500-00000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362853</xdr:colOff>
      <xdr:row>0</xdr:row>
      <xdr:rowOff>27215</xdr:rowOff>
    </xdr:from>
    <xdr:to>
      <xdr:col>5</xdr:col>
      <xdr:colOff>308424</xdr:colOff>
      <xdr:row>0</xdr:row>
      <xdr:rowOff>861786</xdr:rowOff>
    </xdr:to>
    <xdr:pic>
      <xdr:nvPicPr>
        <xdr:cNvPr id="25" name="Рисунок 2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2"/>
            </a:ext>
          </a:extLst>
        </a:blip>
        <a:stretch>
          <a:fillRect/>
        </a:stretch>
      </xdr:blipFill>
      <xdr:spPr>
        <a:xfrm>
          <a:off x="5152567" y="27215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16</xdr:row>
      <xdr:rowOff>163286</xdr:rowOff>
    </xdr:from>
    <xdr:to>
      <xdr:col>15</xdr:col>
      <xdr:colOff>416730</xdr:colOff>
      <xdr:row>22</xdr:row>
      <xdr:rowOff>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862" y="4806724"/>
          <a:ext cx="10451431" cy="1360715"/>
        </a:xfrm>
        <a:prstGeom prst="rect">
          <a:avLst/>
        </a:prstGeom>
      </xdr:spPr>
    </xdr:pic>
    <xdr:clientData/>
  </xdr:twoCellAnchor>
  <xdr:twoCellAnchor>
    <xdr:from>
      <xdr:col>7</xdr:col>
      <xdr:colOff>39687</xdr:colOff>
      <xdr:row>19</xdr:row>
      <xdr:rowOff>210344</xdr:rowOff>
    </xdr:from>
    <xdr:to>
      <xdr:col>7</xdr:col>
      <xdr:colOff>39687</xdr:colOff>
      <xdr:row>21</xdr:row>
      <xdr:rowOff>31076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CxnSpPr/>
      </xdr:nvCxnSpPr>
      <xdr:spPr>
        <a:xfrm>
          <a:off x="6723062" y="5615782"/>
          <a:ext cx="0" cy="328732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210343</xdr:colOff>
      <xdr:row>20</xdr:row>
      <xdr:rowOff>91281</xdr:rowOff>
    </xdr:from>
    <xdr:to>
      <xdr:col>7</xdr:col>
      <xdr:colOff>210343</xdr:colOff>
      <xdr:row>21</xdr:row>
      <xdr:rowOff>16856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CxnSpPr/>
      </xdr:nvCxnSpPr>
      <xdr:spPr>
        <a:xfrm>
          <a:off x="6893718" y="5750719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</xdr:colOff>
      <xdr:row>21</xdr:row>
      <xdr:rowOff>23813</xdr:rowOff>
    </xdr:from>
    <xdr:to>
      <xdr:col>7</xdr:col>
      <xdr:colOff>211538</xdr:colOff>
      <xdr:row>21</xdr:row>
      <xdr:rowOff>23813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CxnSpPr/>
      </xdr:nvCxnSpPr>
      <xdr:spPr>
        <a:xfrm flipV="1">
          <a:off x="6715125" y="5937251"/>
          <a:ext cx="179788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158750</xdr:colOff>
      <xdr:row>21</xdr:row>
      <xdr:rowOff>1</xdr:rowOff>
    </xdr:from>
    <xdr:to>
      <xdr:col>7</xdr:col>
      <xdr:colOff>234950</xdr:colOff>
      <xdr:row>21</xdr:row>
      <xdr:rowOff>43604</xdr:rowOff>
    </xdr:to>
    <xdr:sp macro="" textlink="">
      <xdr:nvSpPr>
        <xdr:cNvPr id="30" name="Равнобедренный треугольни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 rot="5400000">
          <a:off x="6858423" y="589714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19844</xdr:colOff>
      <xdr:row>21</xdr:row>
      <xdr:rowOff>0</xdr:rowOff>
    </xdr:from>
    <xdr:to>
      <xdr:col>7</xdr:col>
      <xdr:colOff>96044</xdr:colOff>
      <xdr:row>21</xdr:row>
      <xdr:rowOff>43603</xdr:rowOff>
    </xdr:to>
    <xdr:sp macro="" textlink="">
      <xdr:nvSpPr>
        <xdr:cNvPr id="31" name="Равнобедренный треугольник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 rot="16200000">
          <a:off x="6719517" y="589714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856368</xdr:colOff>
      <xdr:row>20</xdr:row>
      <xdr:rowOff>174625</xdr:rowOff>
    </xdr:from>
    <xdr:to>
      <xdr:col>7</xdr:col>
      <xdr:colOff>661143</xdr:colOff>
      <xdr:row>22</xdr:row>
      <xdr:rowOff>165454</xdr:rowOff>
    </xdr:to>
    <xdr:sp macro="" textlink="$F$31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6536090" y="5833181"/>
          <a:ext cx="806664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1390650</xdr:colOff>
      <xdr:row>20</xdr:row>
      <xdr:rowOff>88900</xdr:rowOff>
    </xdr:from>
    <xdr:to>
      <xdr:col>7</xdr:col>
      <xdr:colOff>1390650</xdr:colOff>
      <xdr:row>21</xdr:row>
      <xdr:rowOff>14475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CxnSpPr/>
      </xdr:nvCxnSpPr>
      <xdr:spPr>
        <a:xfrm>
          <a:off x="8070850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558800</xdr:colOff>
      <xdr:row>19</xdr:row>
      <xdr:rowOff>234950</xdr:rowOff>
    </xdr:from>
    <xdr:to>
      <xdr:col>8</xdr:col>
      <xdr:colOff>558800</xdr:colOff>
      <xdr:row>21</xdr:row>
      <xdr:rowOff>14100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CxnSpPr/>
      </xdr:nvCxnSpPr>
      <xdr:spPr>
        <a:xfrm>
          <a:off x="8947150" y="5638800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1384300</xdr:colOff>
      <xdr:row>21</xdr:row>
      <xdr:rowOff>12700</xdr:rowOff>
    </xdr:from>
    <xdr:to>
      <xdr:col>8</xdr:col>
      <xdr:colOff>541737</xdr:colOff>
      <xdr:row>21</xdr:row>
      <xdr:rowOff>12700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CxnSpPr/>
      </xdr:nvCxnSpPr>
      <xdr:spPr>
        <a:xfrm flipV="1">
          <a:off x="8067675" y="5926138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476250</xdr:colOff>
      <xdr:row>20</xdr:row>
      <xdr:rowOff>242095</xdr:rowOff>
    </xdr:from>
    <xdr:to>
      <xdr:col>8</xdr:col>
      <xdr:colOff>552450</xdr:colOff>
      <xdr:row>21</xdr:row>
      <xdr:rowOff>31698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 rot="5400000">
          <a:off x="8882486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1400971</xdr:colOff>
      <xdr:row>20</xdr:row>
      <xdr:rowOff>242094</xdr:rowOff>
    </xdr:from>
    <xdr:to>
      <xdr:col>7</xdr:col>
      <xdr:colOff>1477171</xdr:colOff>
      <xdr:row>21</xdr:row>
      <xdr:rowOff>31697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 rot="16200000">
          <a:off x="8100644" y="58852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1357312</xdr:colOff>
      <xdr:row>21</xdr:row>
      <xdr:rowOff>31750</xdr:rowOff>
    </xdr:from>
    <xdr:to>
      <xdr:col>8</xdr:col>
      <xdr:colOff>676853</xdr:colOff>
      <xdr:row>22</xdr:row>
      <xdr:rowOff>34362</xdr:rowOff>
    </xdr:to>
    <xdr:sp macro="" textlink="$F$34">
      <xdr:nvSpPr>
        <xdr:cNvPr id="38" name="Прямоугольни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>
        <a:xfrm>
          <a:off x="8040687" y="5945188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9</xdr:col>
      <xdr:colOff>174625</xdr:colOff>
      <xdr:row>19</xdr:row>
      <xdr:rowOff>111125</xdr:rowOff>
    </xdr:from>
    <xdr:to>
      <xdr:col>9</xdr:col>
      <xdr:colOff>174625</xdr:colOff>
      <xdr:row>20</xdr:row>
      <xdr:rowOff>144275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CxnSpPr/>
      </xdr:nvCxnSpPr>
      <xdr:spPr>
        <a:xfrm>
          <a:off x="9461500" y="5516563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170657</xdr:colOff>
      <xdr:row>20</xdr:row>
      <xdr:rowOff>142875</xdr:rowOff>
    </xdr:from>
    <xdr:to>
      <xdr:col>10</xdr:col>
      <xdr:colOff>137719</xdr:colOff>
      <xdr:row>20</xdr:row>
      <xdr:rowOff>142875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CxnSpPr/>
      </xdr:nvCxnSpPr>
      <xdr:spPr>
        <a:xfrm flipV="1">
          <a:off x="9457532" y="5802313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178595</xdr:colOff>
      <xdr:row>20</xdr:row>
      <xdr:rowOff>123032</xdr:rowOff>
    </xdr:from>
    <xdr:to>
      <xdr:col>9</xdr:col>
      <xdr:colOff>254795</xdr:colOff>
      <xdr:row>20</xdr:row>
      <xdr:rowOff>166635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/>
      </xdr:nvSpPr>
      <xdr:spPr>
        <a:xfrm rot="16200000">
          <a:off x="9481768" y="57661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67468</xdr:colOff>
      <xdr:row>20</xdr:row>
      <xdr:rowOff>123033</xdr:rowOff>
    </xdr:from>
    <xdr:to>
      <xdr:col>10</xdr:col>
      <xdr:colOff>143668</xdr:colOff>
      <xdr:row>20</xdr:row>
      <xdr:rowOff>166636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/>
      </xdr:nvSpPr>
      <xdr:spPr>
        <a:xfrm rot="5400000">
          <a:off x="10267579" y="576617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103186</xdr:colOff>
      <xdr:row>20</xdr:row>
      <xdr:rowOff>162718</xdr:rowOff>
    </xdr:from>
    <xdr:to>
      <xdr:col>10</xdr:col>
      <xdr:colOff>232352</xdr:colOff>
      <xdr:row>21</xdr:row>
      <xdr:rowOff>165330</xdr:rowOff>
    </xdr:to>
    <xdr:sp macro="" textlink="$F$34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/>
      </xdr:nvSpPr>
      <xdr:spPr>
        <a:xfrm>
          <a:off x="9390061" y="5822156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154781</xdr:colOff>
      <xdr:row>19</xdr:row>
      <xdr:rowOff>230188</xdr:rowOff>
    </xdr:from>
    <xdr:to>
      <xdr:col>10</xdr:col>
      <xdr:colOff>154781</xdr:colOff>
      <xdr:row>21</xdr:row>
      <xdr:rowOff>45338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CxnSpPr/>
      </xdr:nvCxnSpPr>
      <xdr:spPr>
        <a:xfrm>
          <a:off x="10338594" y="5635626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329408</xdr:colOff>
      <xdr:row>20</xdr:row>
      <xdr:rowOff>87312</xdr:rowOff>
    </xdr:from>
    <xdr:to>
      <xdr:col>10</xdr:col>
      <xdr:colOff>329408</xdr:colOff>
      <xdr:row>21</xdr:row>
      <xdr:rowOff>49312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CxnSpPr/>
      </xdr:nvCxnSpPr>
      <xdr:spPr>
        <a:xfrm>
          <a:off x="10513221" y="5746750"/>
          <a:ext cx="0" cy="2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154780</xdr:colOff>
      <xdr:row>21</xdr:row>
      <xdr:rowOff>43657</xdr:rowOff>
    </xdr:from>
    <xdr:to>
      <xdr:col>10</xdr:col>
      <xdr:colOff>334780</xdr:colOff>
      <xdr:row>21</xdr:row>
      <xdr:rowOff>43657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CxnSpPr/>
      </xdr:nvCxnSpPr>
      <xdr:spPr>
        <a:xfrm flipV="1">
          <a:off x="10338593" y="595709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150813</xdr:colOff>
      <xdr:row>21</xdr:row>
      <xdr:rowOff>19843</xdr:rowOff>
    </xdr:from>
    <xdr:to>
      <xdr:col>10</xdr:col>
      <xdr:colOff>227013</xdr:colOff>
      <xdr:row>21</xdr:row>
      <xdr:rowOff>63446</xdr:rowOff>
    </xdr:to>
    <xdr:sp macro="" textlink="">
      <xdr:nvSpPr>
        <xdr:cNvPr id="48" name="Равнобедренный треугольни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/>
      </xdr:nvSpPr>
      <xdr:spPr>
        <a:xfrm rot="16200000">
          <a:off x="10350924" y="591698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269874</xdr:colOff>
      <xdr:row>21</xdr:row>
      <xdr:rowOff>19844</xdr:rowOff>
    </xdr:from>
    <xdr:to>
      <xdr:col>10</xdr:col>
      <xdr:colOff>346074</xdr:colOff>
      <xdr:row>21</xdr:row>
      <xdr:rowOff>63447</xdr:rowOff>
    </xdr:to>
    <xdr:sp macro="" textlink="">
      <xdr:nvSpPr>
        <xdr:cNvPr id="49" name="Равнобедренный треугольник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/>
      </xdr:nvSpPr>
      <xdr:spPr>
        <a:xfrm rot="5400000">
          <a:off x="10469985" y="591698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63499</xdr:colOff>
      <xdr:row>20</xdr:row>
      <xdr:rowOff>190500</xdr:rowOff>
    </xdr:from>
    <xdr:to>
      <xdr:col>10</xdr:col>
      <xdr:colOff>872368</xdr:colOff>
      <xdr:row>22</xdr:row>
      <xdr:rowOff>181329</xdr:rowOff>
    </xdr:to>
    <xdr:sp macro="" textlink="$F$31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/>
      </xdr:nvSpPr>
      <xdr:spPr>
        <a:xfrm>
          <a:off x="10247312" y="5849938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107156</xdr:colOff>
      <xdr:row>19</xdr:row>
      <xdr:rowOff>222250</xdr:rowOff>
    </xdr:from>
    <xdr:to>
      <xdr:col>12</xdr:col>
      <xdr:colOff>107156</xdr:colOff>
      <xdr:row>21</xdr:row>
      <xdr:rowOff>37400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CxnSpPr/>
      </xdr:nvCxnSpPr>
      <xdr:spPr>
        <a:xfrm>
          <a:off x="12084844" y="5627688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281781</xdr:colOff>
      <xdr:row>20</xdr:row>
      <xdr:rowOff>91282</xdr:rowOff>
    </xdr:from>
    <xdr:to>
      <xdr:col>12</xdr:col>
      <xdr:colOff>281781</xdr:colOff>
      <xdr:row>21</xdr:row>
      <xdr:rowOff>16857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CxnSpPr/>
      </xdr:nvCxnSpPr>
      <xdr:spPr>
        <a:xfrm>
          <a:off x="12259469" y="575072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103187</xdr:colOff>
      <xdr:row>21</xdr:row>
      <xdr:rowOff>31751</xdr:rowOff>
    </xdr:from>
    <xdr:to>
      <xdr:col>12</xdr:col>
      <xdr:colOff>283187</xdr:colOff>
      <xdr:row>21</xdr:row>
      <xdr:rowOff>31751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CxnSpPr/>
      </xdr:nvCxnSpPr>
      <xdr:spPr>
        <a:xfrm flipV="1">
          <a:off x="12080875" y="594518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103188</xdr:colOff>
      <xdr:row>21</xdr:row>
      <xdr:rowOff>11906</xdr:rowOff>
    </xdr:from>
    <xdr:to>
      <xdr:col>12</xdr:col>
      <xdr:colOff>179388</xdr:colOff>
      <xdr:row>21</xdr:row>
      <xdr:rowOff>55509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/>
      </xdr:nvSpPr>
      <xdr:spPr>
        <a:xfrm rot="16200000">
          <a:off x="12097174" y="590904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234156</xdr:colOff>
      <xdr:row>21</xdr:row>
      <xdr:rowOff>11907</xdr:rowOff>
    </xdr:from>
    <xdr:to>
      <xdr:col>12</xdr:col>
      <xdr:colOff>310356</xdr:colOff>
      <xdr:row>21</xdr:row>
      <xdr:rowOff>55510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 rot="5400000">
          <a:off x="12228142" y="59090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805657</xdr:colOff>
      <xdr:row>20</xdr:row>
      <xdr:rowOff>170656</xdr:rowOff>
    </xdr:from>
    <xdr:to>
      <xdr:col>12</xdr:col>
      <xdr:colOff>717588</xdr:colOff>
      <xdr:row>22</xdr:row>
      <xdr:rowOff>161485</xdr:rowOff>
    </xdr:to>
    <xdr:sp macro="" textlink="$F$31">
      <xdr:nvSpPr>
        <xdr:cNvPr id="56" name="Прямоугольни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/>
      </xdr:nvSpPr>
      <xdr:spPr>
        <a:xfrm>
          <a:off x="11886407" y="5830094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1083469</xdr:colOff>
      <xdr:row>20</xdr:row>
      <xdr:rowOff>87313</xdr:rowOff>
    </xdr:from>
    <xdr:to>
      <xdr:col>12</xdr:col>
      <xdr:colOff>1083469</xdr:colOff>
      <xdr:row>21</xdr:row>
      <xdr:rowOff>12888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CxnSpPr/>
      </xdr:nvCxnSpPr>
      <xdr:spPr>
        <a:xfrm>
          <a:off x="13061157" y="5746751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1571625</xdr:colOff>
      <xdr:row>19</xdr:row>
      <xdr:rowOff>230189</xdr:rowOff>
    </xdr:from>
    <xdr:to>
      <xdr:col>12</xdr:col>
      <xdr:colOff>1571625</xdr:colOff>
      <xdr:row>21</xdr:row>
      <xdr:rowOff>9339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CxnSpPr/>
      </xdr:nvCxnSpPr>
      <xdr:spPr>
        <a:xfrm>
          <a:off x="13549313" y="5635627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1079500</xdr:colOff>
      <xdr:row>21</xdr:row>
      <xdr:rowOff>11907</xdr:rowOff>
    </xdr:from>
    <xdr:to>
      <xdr:col>12</xdr:col>
      <xdr:colOff>1583500</xdr:colOff>
      <xdr:row>21</xdr:row>
      <xdr:rowOff>11907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CxnSpPr/>
      </xdr:nvCxnSpPr>
      <xdr:spPr>
        <a:xfrm flipV="1">
          <a:off x="13057188" y="5925345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1087439</xdr:colOff>
      <xdr:row>20</xdr:row>
      <xdr:rowOff>246063</xdr:rowOff>
    </xdr:from>
    <xdr:to>
      <xdr:col>12</xdr:col>
      <xdr:colOff>1163639</xdr:colOff>
      <xdr:row>21</xdr:row>
      <xdr:rowOff>35666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/>
      </xdr:nvSpPr>
      <xdr:spPr>
        <a:xfrm rot="16200000">
          <a:off x="13081425" y="5889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1496219</xdr:colOff>
      <xdr:row>20</xdr:row>
      <xdr:rowOff>242095</xdr:rowOff>
    </xdr:from>
    <xdr:to>
      <xdr:col>12</xdr:col>
      <xdr:colOff>1572419</xdr:colOff>
      <xdr:row>21</xdr:row>
      <xdr:rowOff>31698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/>
      </xdr:nvSpPr>
      <xdr:spPr>
        <a:xfrm rot="5400000">
          <a:off x="13490205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956468</xdr:colOff>
      <xdr:row>21</xdr:row>
      <xdr:rowOff>3968</xdr:rowOff>
    </xdr:from>
    <xdr:to>
      <xdr:col>12</xdr:col>
      <xdr:colOff>1846652</xdr:colOff>
      <xdr:row>22</xdr:row>
      <xdr:rowOff>122113</xdr:rowOff>
    </xdr:to>
    <xdr:sp macro="" textlink="$F$35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/>
      </xdr:nvSpPr>
      <xdr:spPr>
        <a:xfrm>
          <a:off x="12934156" y="5917406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47E5BE-EC4B-4C1E-AF8B-78B414BF90F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2821781</xdr:colOff>
      <xdr:row>19</xdr:row>
      <xdr:rowOff>111125</xdr:rowOff>
    </xdr:from>
    <xdr:to>
      <xdr:col>12</xdr:col>
      <xdr:colOff>2821781</xdr:colOff>
      <xdr:row>20</xdr:row>
      <xdr:rowOff>144700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CxnSpPr/>
      </xdr:nvCxnSpPr>
      <xdr:spPr>
        <a:xfrm>
          <a:off x="14799469" y="5516563"/>
          <a:ext cx="0" cy="287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3321844</xdr:colOff>
      <xdr:row>19</xdr:row>
      <xdr:rowOff>222250</xdr:rowOff>
    </xdr:from>
    <xdr:to>
      <xdr:col>12</xdr:col>
      <xdr:colOff>3321844</xdr:colOff>
      <xdr:row>21</xdr:row>
      <xdr:rowOff>1400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CxnSpPr/>
      </xdr:nvCxnSpPr>
      <xdr:spPr>
        <a:xfrm>
          <a:off x="15299532" y="5627688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2821781</xdr:colOff>
      <xdr:row>20</xdr:row>
      <xdr:rowOff>142875</xdr:rowOff>
    </xdr:from>
    <xdr:to>
      <xdr:col>12</xdr:col>
      <xdr:colOff>3325781</xdr:colOff>
      <xdr:row>20</xdr:row>
      <xdr:rowOff>142875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CxnSpPr/>
      </xdr:nvCxnSpPr>
      <xdr:spPr>
        <a:xfrm flipV="1">
          <a:off x="14799469" y="5802313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150813</xdr:colOff>
      <xdr:row>20</xdr:row>
      <xdr:rowOff>87312</xdr:rowOff>
    </xdr:from>
    <xdr:to>
      <xdr:col>13</xdr:col>
      <xdr:colOff>150813</xdr:colOff>
      <xdr:row>21</xdr:row>
      <xdr:rowOff>12887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CxnSpPr/>
      </xdr:nvCxnSpPr>
      <xdr:spPr>
        <a:xfrm>
          <a:off x="15470188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3317875</xdr:colOff>
      <xdr:row>21</xdr:row>
      <xdr:rowOff>3969</xdr:rowOff>
    </xdr:from>
    <xdr:to>
      <xdr:col>13</xdr:col>
      <xdr:colOff>156613</xdr:colOff>
      <xdr:row>21</xdr:row>
      <xdr:rowOff>3969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CxnSpPr/>
      </xdr:nvCxnSpPr>
      <xdr:spPr>
        <a:xfrm flipV="1">
          <a:off x="15295563" y="5917407"/>
          <a:ext cx="18042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2829719</xdr:colOff>
      <xdr:row>20</xdr:row>
      <xdr:rowOff>119063</xdr:rowOff>
    </xdr:from>
    <xdr:to>
      <xdr:col>12</xdr:col>
      <xdr:colOff>2905919</xdr:colOff>
      <xdr:row>20</xdr:row>
      <xdr:rowOff>162666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 rot="16200000">
          <a:off x="14823705" y="5762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3246437</xdr:colOff>
      <xdr:row>20</xdr:row>
      <xdr:rowOff>119064</xdr:rowOff>
    </xdr:from>
    <xdr:to>
      <xdr:col>12</xdr:col>
      <xdr:colOff>3322637</xdr:colOff>
      <xdr:row>20</xdr:row>
      <xdr:rowOff>162667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/>
      </xdr:nvSpPr>
      <xdr:spPr>
        <a:xfrm rot="5400000">
          <a:off x="15240423" y="576220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3321844</xdr:colOff>
      <xdr:row>20</xdr:row>
      <xdr:rowOff>234156</xdr:rowOff>
    </xdr:from>
    <xdr:to>
      <xdr:col>13</xdr:col>
      <xdr:colOff>56357</xdr:colOff>
      <xdr:row>21</xdr:row>
      <xdr:rowOff>23759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/>
      </xdr:nvSpPr>
      <xdr:spPr>
        <a:xfrm rot="16200000">
          <a:off x="15315830" y="587729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99219</xdr:colOff>
      <xdr:row>20</xdr:row>
      <xdr:rowOff>234157</xdr:rowOff>
    </xdr:from>
    <xdr:to>
      <xdr:col>13</xdr:col>
      <xdr:colOff>175419</xdr:colOff>
      <xdr:row>21</xdr:row>
      <xdr:rowOff>23760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/>
      </xdr:nvSpPr>
      <xdr:spPr>
        <a:xfrm rot="5400000">
          <a:off x="15434892" y="587729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2579688</xdr:colOff>
      <xdr:row>20</xdr:row>
      <xdr:rowOff>91282</xdr:rowOff>
    </xdr:from>
    <xdr:to>
      <xdr:col>13</xdr:col>
      <xdr:colOff>128185</xdr:colOff>
      <xdr:row>21</xdr:row>
      <xdr:rowOff>209427</xdr:rowOff>
    </xdr:to>
    <xdr:sp macro="" textlink="$F$34">
      <xdr:nvSpPr>
        <xdr:cNvPr id="72" name="Прямоугольни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/>
      </xdr:nvSpPr>
      <xdr:spPr>
        <a:xfrm>
          <a:off x="14557376" y="5750720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EA0446-05C2-4386-98CB-1320814116F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3317875</xdr:colOff>
      <xdr:row>20</xdr:row>
      <xdr:rowOff>103187</xdr:rowOff>
    </xdr:from>
    <xdr:to>
      <xdr:col>14</xdr:col>
      <xdr:colOff>308807</xdr:colOff>
      <xdr:row>22</xdr:row>
      <xdr:rowOff>94016</xdr:rowOff>
    </xdr:to>
    <xdr:sp macro="" textlink="$F$31">
      <xdr:nvSpPr>
        <xdr:cNvPr id="73" name="Прямоугольни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/>
      </xdr:nvSpPr>
      <xdr:spPr>
        <a:xfrm>
          <a:off x="15295563" y="5762625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489857</xdr:colOff>
      <xdr:row>32</xdr:row>
      <xdr:rowOff>76638</xdr:rowOff>
    </xdr:from>
    <xdr:to>
      <xdr:col>7</xdr:col>
      <xdr:colOff>705857</xdr:colOff>
      <xdr:row>32</xdr:row>
      <xdr:rowOff>76638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CxnSpPr/>
      </xdr:nvCxnSpPr>
      <xdr:spPr>
        <a:xfrm>
          <a:off x="7168305" y="8975397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486104</xdr:colOff>
      <xdr:row>25</xdr:row>
      <xdr:rowOff>48172</xdr:rowOff>
    </xdr:from>
    <xdr:to>
      <xdr:col>7</xdr:col>
      <xdr:colOff>702104</xdr:colOff>
      <xdr:row>25</xdr:row>
      <xdr:rowOff>48172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CxnSpPr/>
      </xdr:nvCxnSpPr>
      <xdr:spPr>
        <a:xfrm>
          <a:off x="7164552" y="697624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700689</xdr:colOff>
      <xdr:row>32</xdr:row>
      <xdr:rowOff>83206</xdr:rowOff>
    </xdr:from>
    <xdr:to>
      <xdr:col>7</xdr:col>
      <xdr:colOff>700689</xdr:colOff>
      <xdr:row>33</xdr:row>
      <xdr:rowOff>183625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CxnSpPr/>
      </xdr:nvCxnSpPr>
      <xdr:spPr>
        <a:xfrm flipH="1">
          <a:off x="7379137" y="8981965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832068</xdr:colOff>
      <xdr:row>32</xdr:row>
      <xdr:rowOff>78827</xdr:rowOff>
    </xdr:from>
    <xdr:to>
      <xdr:col>7</xdr:col>
      <xdr:colOff>832068</xdr:colOff>
      <xdr:row>33</xdr:row>
      <xdr:rowOff>179246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CxnSpPr/>
      </xdr:nvCxnSpPr>
      <xdr:spPr>
        <a:xfrm flipH="1">
          <a:off x="7510516" y="8977586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696310</xdr:colOff>
      <xdr:row>33</xdr:row>
      <xdr:rowOff>183931</xdr:rowOff>
    </xdr:from>
    <xdr:to>
      <xdr:col>7</xdr:col>
      <xdr:colOff>840310</xdr:colOff>
      <xdr:row>33</xdr:row>
      <xdr:rowOff>183931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CxnSpPr/>
      </xdr:nvCxnSpPr>
      <xdr:spPr>
        <a:xfrm>
          <a:off x="7374758" y="933669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670035</xdr:colOff>
      <xdr:row>33</xdr:row>
      <xdr:rowOff>162034</xdr:rowOff>
    </xdr:from>
    <xdr:to>
      <xdr:col>7</xdr:col>
      <xdr:colOff>747270</xdr:colOff>
      <xdr:row>33</xdr:row>
      <xdr:rowOff>205637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/>
      </xdr:nvSpPr>
      <xdr:spPr>
        <a:xfrm rot="16200000">
          <a:off x="7365299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788277</xdr:colOff>
      <xdr:row>33</xdr:row>
      <xdr:rowOff>162034</xdr:rowOff>
    </xdr:from>
    <xdr:to>
      <xdr:col>7</xdr:col>
      <xdr:colOff>865512</xdr:colOff>
      <xdr:row>33</xdr:row>
      <xdr:rowOff>205637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/>
      </xdr:nvSpPr>
      <xdr:spPr>
        <a:xfrm rot="5400000">
          <a:off x="7483541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499241</xdr:colOff>
      <xdr:row>33</xdr:row>
      <xdr:rowOff>144517</xdr:rowOff>
    </xdr:from>
    <xdr:to>
      <xdr:col>7</xdr:col>
      <xdr:colOff>1315669</xdr:colOff>
      <xdr:row>34</xdr:row>
      <xdr:rowOff>220578</xdr:rowOff>
    </xdr:to>
    <xdr:sp macro="" textlink="$F$15">
      <xdr:nvSpPr>
        <xdr:cNvPr id="83" name="Прямоугольни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/>
      </xdr:nvSpPr>
      <xdr:spPr>
        <a:xfrm>
          <a:off x="7177689" y="9297276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486103</xdr:colOff>
      <xdr:row>25</xdr:row>
      <xdr:rowOff>52555</xdr:rowOff>
    </xdr:from>
    <xdr:to>
      <xdr:col>7</xdr:col>
      <xdr:colOff>486103</xdr:colOff>
      <xdr:row>32</xdr:row>
      <xdr:rowOff>61865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CxnSpPr/>
      </xdr:nvCxnSpPr>
      <xdr:spPr>
        <a:xfrm flipH="1">
          <a:off x="7164551" y="6980624"/>
          <a:ext cx="0" cy="19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463506</xdr:colOff>
      <xdr:row>25</xdr:row>
      <xdr:rowOff>57633</xdr:rowOff>
    </xdr:from>
    <xdr:to>
      <xdr:col>7</xdr:col>
      <xdr:colOff>507109</xdr:colOff>
      <xdr:row>25</xdr:row>
      <xdr:rowOff>134868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7141954" y="698570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463505</xdr:colOff>
      <xdr:row>32</xdr:row>
      <xdr:rowOff>702</xdr:rowOff>
    </xdr:from>
    <xdr:to>
      <xdr:col>7</xdr:col>
      <xdr:colOff>507108</xdr:colOff>
      <xdr:row>32</xdr:row>
      <xdr:rowOff>77937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 rot="10800000">
          <a:off x="7141953" y="889946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131379</xdr:colOff>
      <xdr:row>27</xdr:row>
      <xdr:rowOff>140138</xdr:rowOff>
    </xdr:from>
    <xdr:to>
      <xdr:col>7</xdr:col>
      <xdr:colOff>601698</xdr:colOff>
      <xdr:row>30</xdr:row>
      <xdr:rowOff>36067</xdr:rowOff>
    </xdr:to>
    <xdr:sp macro="" textlink="$D$21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/>
      </xdr:nvSpPr>
      <xdr:spPr>
        <a:xfrm rot="16200000">
          <a:off x="6619677" y="7766357"/>
          <a:ext cx="850619" cy="47031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C1D46AC-C067-425F-91F1-D5BB2938A4A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700690</xdr:colOff>
      <xdr:row>23</xdr:row>
      <xdr:rowOff>131380</xdr:rowOff>
    </xdr:from>
    <xdr:to>
      <xdr:col>7</xdr:col>
      <xdr:colOff>700690</xdr:colOff>
      <xdr:row>25</xdr:row>
      <xdr:rowOff>49797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CxnSpPr/>
      </xdr:nvCxnSpPr>
      <xdr:spPr>
        <a:xfrm>
          <a:off x="7379138" y="6551449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832069</xdr:colOff>
      <xdr:row>24</xdr:row>
      <xdr:rowOff>113862</xdr:rowOff>
    </xdr:from>
    <xdr:to>
      <xdr:col>7</xdr:col>
      <xdr:colOff>832069</xdr:colOff>
      <xdr:row>25</xdr:row>
      <xdr:rowOff>42063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CxnSpPr/>
      </xdr:nvCxnSpPr>
      <xdr:spPr>
        <a:xfrm>
          <a:off x="7510517" y="6787931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691931</xdr:colOff>
      <xdr:row>24</xdr:row>
      <xdr:rowOff>118241</xdr:rowOff>
    </xdr:from>
    <xdr:to>
      <xdr:col>7</xdr:col>
      <xdr:colOff>835931</xdr:colOff>
      <xdr:row>24</xdr:row>
      <xdr:rowOff>118241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CxnSpPr/>
      </xdr:nvCxnSpPr>
      <xdr:spPr>
        <a:xfrm>
          <a:off x="7370379" y="679231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788276</xdr:colOff>
      <xdr:row>24</xdr:row>
      <xdr:rowOff>96345</xdr:rowOff>
    </xdr:from>
    <xdr:to>
      <xdr:col>7</xdr:col>
      <xdr:colOff>865511</xdr:colOff>
      <xdr:row>24</xdr:row>
      <xdr:rowOff>139948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/>
      </xdr:nvSpPr>
      <xdr:spPr>
        <a:xfrm rot="5400000">
          <a:off x="7483540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665655</xdr:colOff>
      <xdr:row>24</xdr:row>
      <xdr:rowOff>96345</xdr:rowOff>
    </xdr:from>
    <xdr:to>
      <xdr:col>7</xdr:col>
      <xdr:colOff>742890</xdr:colOff>
      <xdr:row>24</xdr:row>
      <xdr:rowOff>139948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 rot="16200000">
          <a:off x="7360919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674414</xdr:colOff>
      <xdr:row>23</xdr:row>
      <xdr:rowOff>201449</xdr:rowOff>
    </xdr:from>
    <xdr:to>
      <xdr:col>7</xdr:col>
      <xdr:colOff>1490842</xdr:colOff>
      <xdr:row>25</xdr:row>
      <xdr:rowOff>23509</xdr:rowOff>
    </xdr:to>
    <xdr:sp macro="" textlink="$F$10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7352862" y="6621518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700689</xdr:colOff>
      <xdr:row>23</xdr:row>
      <xdr:rowOff>135758</xdr:rowOff>
    </xdr:from>
    <xdr:to>
      <xdr:col>14</xdr:col>
      <xdr:colOff>516439</xdr:colOff>
      <xdr:row>23</xdr:row>
      <xdr:rowOff>135758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CxnSpPr/>
      </xdr:nvCxnSpPr>
      <xdr:spPr>
        <a:xfrm>
          <a:off x="7384064" y="6557196"/>
          <a:ext cx="892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166416</xdr:rowOff>
    </xdr:from>
    <xdr:to>
      <xdr:col>7</xdr:col>
      <xdr:colOff>845207</xdr:colOff>
      <xdr:row>30</xdr:row>
      <xdr:rowOff>219726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CxnSpPr/>
      </xdr:nvCxnSpPr>
      <xdr:spPr>
        <a:xfrm>
          <a:off x="7523655" y="7602485"/>
          <a:ext cx="0" cy="10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166414</xdr:rowOff>
    </xdr:from>
    <xdr:to>
      <xdr:col>14</xdr:col>
      <xdr:colOff>372957</xdr:colOff>
      <xdr:row>27</xdr:row>
      <xdr:rowOff>166414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CxnSpPr/>
      </xdr:nvCxnSpPr>
      <xdr:spPr>
        <a:xfrm>
          <a:off x="7528582" y="7603852"/>
          <a:ext cx="864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853966</xdr:colOff>
      <xdr:row>27</xdr:row>
      <xdr:rowOff>144517</xdr:rowOff>
    </xdr:from>
    <xdr:to>
      <xdr:col>7</xdr:col>
      <xdr:colOff>931201</xdr:colOff>
      <xdr:row>27</xdr:row>
      <xdr:rowOff>188120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/>
      </xdr:nvSpPr>
      <xdr:spPr>
        <a:xfrm rot="16200000">
          <a:off x="7549230" y="75637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700691</xdr:colOff>
      <xdr:row>23</xdr:row>
      <xdr:rowOff>118242</xdr:rowOff>
    </xdr:from>
    <xdr:to>
      <xdr:col>7</xdr:col>
      <xdr:colOff>777926</xdr:colOff>
      <xdr:row>23</xdr:row>
      <xdr:rowOff>159054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 rot="16200000">
          <a:off x="7397351" y="652009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552792</xdr:colOff>
      <xdr:row>33</xdr:row>
      <xdr:rowOff>27027</xdr:rowOff>
    </xdr:from>
    <xdr:to>
      <xdr:col>11</xdr:col>
      <xdr:colOff>552792</xdr:colOff>
      <xdr:row>33</xdr:row>
      <xdr:rowOff>99027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CxnSpPr/>
      </xdr:nvCxnSpPr>
      <xdr:spPr>
        <a:xfrm flipH="1">
          <a:off x="11634449" y="9181913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547413</xdr:colOff>
      <xdr:row>33</xdr:row>
      <xdr:rowOff>91966</xdr:rowOff>
    </xdr:from>
    <xdr:to>
      <xdr:col>11</xdr:col>
      <xdr:colOff>691413</xdr:colOff>
      <xdr:row>33</xdr:row>
      <xdr:rowOff>91966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CxnSpPr/>
      </xdr:nvCxnSpPr>
      <xdr:spPr>
        <a:xfrm>
          <a:off x="11613930" y="9244725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845458</xdr:colOff>
      <xdr:row>33</xdr:row>
      <xdr:rowOff>18143</xdr:rowOff>
    </xdr:from>
    <xdr:to>
      <xdr:col>11</xdr:col>
      <xdr:colOff>845458</xdr:colOff>
      <xdr:row>34</xdr:row>
      <xdr:rowOff>118562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CxnSpPr/>
      </xdr:nvCxnSpPr>
      <xdr:spPr>
        <a:xfrm flipH="1">
          <a:off x="11927115" y="917302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685800</xdr:colOff>
      <xdr:row>33</xdr:row>
      <xdr:rowOff>228600</xdr:rowOff>
    </xdr:from>
    <xdr:to>
      <xdr:col>11</xdr:col>
      <xdr:colOff>685800</xdr:colOff>
      <xdr:row>35</xdr:row>
      <xdr:rowOff>5809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CxnSpPr/>
      </xdr:nvCxnSpPr>
      <xdr:spPr>
        <a:xfrm flipH="1">
          <a:off x="11767457" y="9383486"/>
          <a:ext cx="0" cy="28520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682171</xdr:colOff>
      <xdr:row>35</xdr:row>
      <xdr:rowOff>7257</xdr:rowOff>
    </xdr:from>
    <xdr:to>
      <xdr:col>14</xdr:col>
      <xdr:colOff>503296</xdr:colOff>
      <xdr:row>35</xdr:row>
      <xdr:rowOff>7257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CxnSpPr/>
      </xdr:nvCxnSpPr>
      <xdr:spPr>
        <a:xfrm>
          <a:off x="11762921" y="9667195"/>
          <a:ext cx="453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693058</xdr:colOff>
      <xdr:row>34</xdr:row>
      <xdr:rowOff>108857</xdr:rowOff>
    </xdr:from>
    <xdr:to>
      <xdr:col>11</xdr:col>
      <xdr:colOff>837058</xdr:colOff>
      <xdr:row>34</xdr:row>
      <xdr:rowOff>108857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CxnSpPr/>
      </xdr:nvCxnSpPr>
      <xdr:spPr>
        <a:xfrm>
          <a:off x="11774715" y="9517743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696687</xdr:colOff>
      <xdr:row>34</xdr:row>
      <xdr:rowOff>239486</xdr:rowOff>
    </xdr:from>
    <xdr:to>
      <xdr:col>11</xdr:col>
      <xdr:colOff>773922</xdr:colOff>
      <xdr:row>35</xdr:row>
      <xdr:rowOff>26298</xdr:rowOff>
    </xdr:to>
    <xdr:sp macro="" textlink="">
      <xdr:nvSpPr>
        <xdr:cNvPr id="105" name="Равнобедренный треугольник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/>
      </xdr:nvSpPr>
      <xdr:spPr>
        <a:xfrm rot="16200000">
          <a:off x="11796556" y="963016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678543</xdr:colOff>
      <xdr:row>34</xdr:row>
      <xdr:rowOff>90715</xdr:rowOff>
    </xdr:from>
    <xdr:to>
      <xdr:col>11</xdr:col>
      <xdr:colOff>755778</xdr:colOff>
      <xdr:row>34</xdr:row>
      <xdr:rowOff>131527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/>
      </xdr:nvSpPr>
      <xdr:spPr>
        <a:xfrm rot="16200000">
          <a:off x="11778412" y="948138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794657</xdr:colOff>
      <xdr:row>34</xdr:row>
      <xdr:rowOff>90716</xdr:rowOff>
    </xdr:from>
    <xdr:to>
      <xdr:col>11</xdr:col>
      <xdr:colOff>871892</xdr:colOff>
      <xdr:row>34</xdr:row>
      <xdr:rowOff>131528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/>
      </xdr:nvSpPr>
      <xdr:spPr>
        <a:xfrm rot="5400000">
          <a:off x="11894526" y="948139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780143</xdr:colOff>
      <xdr:row>32</xdr:row>
      <xdr:rowOff>235857</xdr:rowOff>
    </xdr:from>
    <xdr:to>
      <xdr:col>11</xdr:col>
      <xdr:colOff>694313</xdr:colOff>
      <xdr:row>34</xdr:row>
      <xdr:rowOff>60709</xdr:rowOff>
    </xdr:to>
    <xdr:sp macro="" textlink="$F$33">
      <xdr:nvSpPr>
        <xdr:cNvPr id="108" name="Прямоугольник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/>
      </xdr:nvSpPr>
      <xdr:spPr>
        <a:xfrm>
          <a:off x="10967357" y="9134928"/>
          <a:ext cx="812242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97E03BA-C0E5-4078-B206-A48C335BC8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743857</xdr:colOff>
      <xdr:row>33</xdr:row>
      <xdr:rowOff>199571</xdr:rowOff>
    </xdr:from>
    <xdr:to>
      <xdr:col>12</xdr:col>
      <xdr:colOff>658026</xdr:colOff>
      <xdr:row>35</xdr:row>
      <xdr:rowOff>24423</xdr:rowOff>
    </xdr:to>
    <xdr:sp macro="" textlink="$F$16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/>
      </xdr:nvSpPr>
      <xdr:spPr>
        <a:xfrm>
          <a:off x="11829143" y="9352642"/>
          <a:ext cx="812240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6B41EE4-7915-4C06-A1A8-1D8A34C3451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373062</xdr:colOff>
      <xdr:row>27</xdr:row>
      <xdr:rowOff>164552</xdr:rowOff>
    </xdr:from>
    <xdr:to>
      <xdr:col>14</xdr:col>
      <xdr:colOff>373062</xdr:colOff>
      <xdr:row>30</xdr:row>
      <xdr:rowOff>217862</xdr:rowOff>
    </xdr:to>
    <xdr:cxnSp macro="">
      <xdr:nvCxnSpPr>
        <xdr:cNvPr id="110" name="Прямая соединительная линия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CxnSpPr/>
      </xdr:nvCxnSpPr>
      <xdr:spPr>
        <a:xfrm>
          <a:off x="16168687" y="7601990"/>
          <a:ext cx="0" cy="100581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23</xdr:row>
      <xdr:rowOff>138906</xdr:rowOff>
    </xdr:from>
    <xdr:to>
      <xdr:col>14</xdr:col>
      <xdr:colOff>515938</xdr:colOff>
      <xdr:row>25</xdr:row>
      <xdr:rowOff>57323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CxnSpPr/>
      </xdr:nvCxnSpPr>
      <xdr:spPr>
        <a:xfrm>
          <a:off x="16311563" y="6560344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24</xdr:row>
      <xdr:rowOff>115094</xdr:rowOff>
    </xdr:from>
    <xdr:to>
      <xdr:col>14</xdr:col>
      <xdr:colOff>384969</xdr:colOff>
      <xdr:row>25</xdr:row>
      <xdr:rowOff>43295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CxnSpPr/>
      </xdr:nvCxnSpPr>
      <xdr:spPr>
        <a:xfrm>
          <a:off x="16180594" y="6790532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440533</xdr:colOff>
      <xdr:row>23</xdr:row>
      <xdr:rowOff>115094</xdr:rowOff>
    </xdr:from>
    <xdr:to>
      <xdr:col>14</xdr:col>
      <xdr:colOff>517768</xdr:colOff>
      <xdr:row>23</xdr:row>
      <xdr:rowOff>155906</xdr:rowOff>
    </xdr:to>
    <xdr:sp macro="" textlink="">
      <xdr:nvSpPr>
        <xdr:cNvPr id="113" name="Равнобедренный треугольник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/>
      </xdr:nvSpPr>
      <xdr:spPr>
        <a:xfrm rot="5400000">
          <a:off x="16254370" y="651832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384968</xdr:colOff>
      <xdr:row>24</xdr:row>
      <xdr:rowOff>115093</xdr:rowOff>
    </xdr:from>
    <xdr:to>
      <xdr:col>14</xdr:col>
      <xdr:colOff>528968</xdr:colOff>
      <xdr:row>24</xdr:row>
      <xdr:rowOff>115093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CxnSpPr/>
      </xdr:nvCxnSpPr>
      <xdr:spPr>
        <a:xfrm>
          <a:off x="16180593" y="679053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472282</xdr:colOff>
      <xdr:row>24</xdr:row>
      <xdr:rowOff>91283</xdr:rowOff>
    </xdr:from>
    <xdr:to>
      <xdr:col>14</xdr:col>
      <xdr:colOff>549517</xdr:colOff>
      <xdr:row>24</xdr:row>
      <xdr:rowOff>132095</xdr:rowOff>
    </xdr:to>
    <xdr:sp macro="" textlink="">
      <xdr:nvSpPr>
        <xdr:cNvPr id="119" name="Равнобедренный треугольник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/>
      </xdr:nvSpPr>
      <xdr:spPr>
        <a:xfrm rot="5400000">
          <a:off x="16286119" y="674850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357187</xdr:colOff>
      <xdr:row>24</xdr:row>
      <xdr:rowOff>91281</xdr:rowOff>
    </xdr:from>
    <xdr:to>
      <xdr:col>14</xdr:col>
      <xdr:colOff>434422</xdr:colOff>
      <xdr:row>24</xdr:row>
      <xdr:rowOff>132093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/>
      </xdr:nvSpPr>
      <xdr:spPr>
        <a:xfrm rot="16200000">
          <a:off x="16171024" y="674850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289720</xdr:colOff>
      <xdr:row>27</xdr:row>
      <xdr:rowOff>146845</xdr:rowOff>
    </xdr:from>
    <xdr:to>
      <xdr:col>14</xdr:col>
      <xdr:colOff>366955</xdr:colOff>
      <xdr:row>27</xdr:row>
      <xdr:rowOff>187657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/>
      </xdr:nvSpPr>
      <xdr:spPr>
        <a:xfrm rot="5400000">
          <a:off x="16103557" y="756607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515938</xdr:colOff>
      <xdr:row>33</xdr:row>
      <xdr:rowOff>59531</xdr:rowOff>
    </xdr:from>
    <xdr:to>
      <xdr:col>14</xdr:col>
      <xdr:colOff>731938</xdr:colOff>
      <xdr:row>33</xdr:row>
      <xdr:rowOff>59531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CxnSpPr/>
      </xdr:nvCxnSpPr>
      <xdr:spPr>
        <a:xfrm>
          <a:off x="16311563" y="921146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33</xdr:row>
      <xdr:rowOff>226219</xdr:rowOff>
    </xdr:from>
    <xdr:to>
      <xdr:col>15</xdr:col>
      <xdr:colOff>11031</xdr:colOff>
      <xdr:row>33</xdr:row>
      <xdr:rowOff>226219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CxnSpPr/>
      </xdr:nvCxnSpPr>
      <xdr:spPr>
        <a:xfrm>
          <a:off x="16307594" y="9378157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25</xdr:row>
      <xdr:rowOff>47625</xdr:rowOff>
    </xdr:from>
    <xdr:to>
      <xdr:col>15</xdr:col>
      <xdr:colOff>11031</xdr:colOff>
      <xdr:row>25</xdr:row>
      <xdr:rowOff>47625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CxnSpPr/>
      </xdr:nvCxnSpPr>
      <xdr:spPr>
        <a:xfrm>
          <a:off x="16307594" y="6977063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730250</xdr:colOff>
      <xdr:row>25</xdr:row>
      <xdr:rowOff>43649</xdr:rowOff>
    </xdr:from>
    <xdr:to>
      <xdr:col>14</xdr:col>
      <xdr:colOff>730250</xdr:colOff>
      <xdr:row>33</xdr:row>
      <xdr:rowOff>53149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CxnSpPr/>
      </xdr:nvCxnSpPr>
      <xdr:spPr>
        <a:xfrm>
          <a:off x="16525875" y="6973087"/>
          <a:ext cx="0" cy="22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11906</xdr:colOff>
      <xdr:row>25</xdr:row>
      <xdr:rowOff>51593</xdr:rowOff>
    </xdr:from>
    <xdr:to>
      <xdr:col>15</xdr:col>
      <xdr:colOff>11906</xdr:colOff>
      <xdr:row>33</xdr:row>
      <xdr:rowOff>205093</xdr:rowOff>
    </xdr:to>
    <xdr:cxnSp macro="">
      <xdr:nvCxnSpPr>
        <xdr:cNvPr id="126" name="Прямая соединительная линия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CxnSpPr/>
      </xdr:nvCxnSpPr>
      <xdr:spPr>
        <a:xfrm>
          <a:off x="16704469" y="6981031"/>
          <a:ext cx="0" cy="23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33</xdr:row>
      <xdr:rowOff>51588</xdr:rowOff>
    </xdr:from>
    <xdr:to>
      <xdr:col>14</xdr:col>
      <xdr:colOff>515938</xdr:colOff>
      <xdr:row>35</xdr:row>
      <xdr:rowOff>11588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CxnSpPr/>
      </xdr:nvCxnSpPr>
      <xdr:spPr>
        <a:xfrm flipH="1">
          <a:off x="16311563" y="9203526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887368</xdr:colOff>
      <xdr:row>25</xdr:row>
      <xdr:rowOff>57194</xdr:rowOff>
    </xdr:from>
    <xdr:to>
      <xdr:col>15</xdr:col>
      <xdr:colOff>31242</xdr:colOff>
      <xdr:row>25</xdr:row>
      <xdr:rowOff>134429</xdr:rowOff>
    </xdr:to>
    <xdr:sp macro="" textlink="">
      <xdr:nvSpPr>
        <xdr:cNvPr id="129" name="Равнобедренный треугольник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/>
      </xdr:nvSpPr>
      <xdr:spPr>
        <a:xfrm>
          <a:off x="16682993" y="6986632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710406</xdr:colOff>
      <xdr:row>25</xdr:row>
      <xdr:rowOff>55562</xdr:rowOff>
    </xdr:from>
    <xdr:to>
      <xdr:col>14</xdr:col>
      <xdr:colOff>751218</xdr:colOff>
      <xdr:row>25</xdr:row>
      <xdr:rowOff>132797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/>
      </xdr:nvSpPr>
      <xdr:spPr>
        <a:xfrm>
          <a:off x="16506031" y="698500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710407</xdr:colOff>
      <xdr:row>32</xdr:row>
      <xdr:rowOff>226219</xdr:rowOff>
    </xdr:from>
    <xdr:to>
      <xdr:col>14</xdr:col>
      <xdr:colOff>751219</xdr:colOff>
      <xdr:row>33</xdr:row>
      <xdr:rowOff>49454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/>
      </xdr:nvSpPr>
      <xdr:spPr>
        <a:xfrm rot="10800000">
          <a:off x="16506032" y="912415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889000</xdr:colOff>
      <xdr:row>33</xdr:row>
      <xdr:rowOff>146843</xdr:rowOff>
    </xdr:from>
    <xdr:to>
      <xdr:col>15</xdr:col>
      <xdr:colOff>32874</xdr:colOff>
      <xdr:row>33</xdr:row>
      <xdr:rowOff>224078</xdr:rowOff>
    </xdr:to>
    <xdr:sp macro="" textlink="">
      <xdr:nvSpPr>
        <xdr:cNvPr id="132" name="Равнобедренный треугольник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/>
      </xdr:nvSpPr>
      <xdr:spPr>
        <a:xfrm rot="10800000">
          <a:off x="16684625" y="929878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384970</xdr:colOff>
      <xdr:row>33</xdr:row>
      <xdr:rowOff>59531</xdr:rowOff>
    </xdr:from>
    <xdr:to>
      <xdr:col>14</xdr:col>
      <xdr:colOff>384970</xdr:colOff>
      <xdr:row>34</xdr:row>
      <xdr:rowOff>159950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CxnSpPr/>
      </xdr:nvCxnSpPr>
      <xdr:spPr>
        <a:xfrm flipH="1">
          <a:off x="16180595" y="921146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396876</xdr:colOff>
      <xdr:row>34</xdr:row>
      <xdr:rowOff>158750</xdr:rowOff>
    </xdr:from>
    <xdr:to>
      <xdr:col>14</xdr:col>
      <xdr:colOff>504876</xdr:colOff>
      <xdr:row>34</xdr:row>
      <xdr:rowOff>158750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CxnSpPr/>
      </xdr:nvCxnSpPr>
      <xdr:spPr>
        <a:xfrm>
          <a:off x="16192501" y="9564688"/>
          <a:ext cx="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438194</xdr:colOff>
      <xdr:row>34</xdr:row>
      <xdr:rowOff>240462</xdr:rowOff>
    </xdr:from>
    <xdr:to>
      <xdr:col>14</xdr:col>
      <xdr:colOff>515429</xdr:colOff>
      <xdr:row>35</xdr:row>
      <xdr:rowOff>27274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/>
      </xdr:nvSpPr>
      <xdr:spPr>
        <a:xfrm rot="5400000">
          <a:off x="16252031" y="962818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464343</xdr:colOff>
      <xdr:row>34</xdr:row>
      <xdr:rowOff>138907</xdr:rowOff>
    </xdr:from>
    <xdr:to>
      <xdr:col>14</xdr:col>
      <xdr:colOff>541578</xdr:colOff>
      <xdr:row>34</xdr:row>
      <xdr:rowOff>179719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/>
      </xdr:nvSpPr>
      <xdr:spPr>
        <a:xfrm rot="5400000">
          <a:off x="16278180" y="952663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353220</xdr:colOff>
      <xdr:row>34</xdr:row>
      <xdr:rowOff>134937</xdr:rowOff>
    </xdr:from>
    <xdr:to>
      <xdr:col>14</xdr:col>
      <xdr:colOff>430455</xdr:colOff>
      <xdr:row>34</xdr:row>
      <xdr:rowOff>175749</xdr:rowOff>
    </xdr:to>
    <xdr:sp macro="" textlink="">
      <xdr:nvSpPr>
        <xdr:cNvPr id="137" name="Равнобедренный треугольник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/>
      </xdr:nvSpPr>
      <xdr:spPr>
        <a:xfrm rot="16200000">
          <a:off x="16167057" y="952266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1424214</xdr:colOff>
      <xdr:row>34</xdr:row>
      <xdr:rowOff>199572</xdr:rowOff>
    </xdr:from>
    <xdr:to>
      <xdr:col>12</xdr:col>
      <xdr:colOff>2490107</xdr:colOff>
      <xdr:row>36</xdr:row>
      <xdr:rowOff>163287</xdr:rowOff>
    </xdr:to>
    <xdr:sp macro="" textlink="$D$20">
      <xdr:nvSpPr>
        <xdr:cNvPr id="138" name="Прямоугольник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/>
      </xdr:nvSpPr>
      <xdr:spPr>
        <a:xfrm>
          <a:off x="13407571" y="960664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5A7E50-8416-4C93-AF60-168AD095D98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172357</xdr:colOff>
      <xdr:row>33</xdr:row>
      <xdr:rowOff>181429</xdr:rowOff>
    </xdr:from>
    <xdr:to>
      <xdr:col>14</xdr:col>
      <xdr:colOff>507999</xdr:colOff>
      <xdr:row>35</xdr:row>
      <xdr:rowOff>3490</xdr:rowOff>
    </xdr:to>
    <xdr:sp macro="" textlink="$F$15">
      <xdr:nvSpPr>
        <xdr:cNvPr id="139" name="Прямоугольник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/>
      </xdr:nvSpPr>
      <xdr:spPr>
        <a:xfrm>
          <a:off x="15494000" y="9334500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145142</xdr:colOff>
      <xdr:row>23</xdr:row>
      <xdr:rowOff>217715</xdr:rowOff>
    </xdr:from>
    <xdr:to>
      <xdr:col>14</xdr:col>
      <xdr:colOff>480784</xdr:colOff>
      <xdr:row>25</xdr:row>
      <xdr:rowOff>39775</xdr:rowOff>
    </xdr:to>
    <xdr:sp macro="" textlink="$F$10">
      <xdr:nvSpPr>
        <xdr:cNvPr id="140" name="Прямоугольник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/>
      </xdr:nvSpPr>
      <xdr:spPr>
        <a:xfrm>
          <a:off x="15466785" y="6640286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253999</xdr:colOff>
      <xdr:row>25</xdr:row>
      <xdr:rowOff>244928</xdr:rowOff>
    </xdr:from>
    <xdr:to>
      <xdr:col>12</xdr:col>
      <xdr:colOff>421821</xdr:colOff>
      <xdr:row>27</xdr:row>
      <xdr:rowOff>208643</xdr:rowOff>
    </xdr:to>
    <xdr:sp macro="" textlink="$C$27">
      <xdr:nvSpPr>
        <xdr:cNvPr id="141" name="Прямоугольник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/>
      </xdr:nvSpPr>
      <xdr:spPr>
        <a:xfrm>
          <a:off x="11339285" y="7175499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5D1736D-90D8-43FC-8D87-AD6F64779E9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253998</xdr:colOff>
      <xdr:row>23</xdr:row>
      <xdr:rowOff>99786</xdr:rowOff>
    </xdr:from>
    <xdr:to>
      <xdr:col>12</xdr:col>
      <xdr:colOff>421820</xdr:colOff>
      <xdr:row>25</xdr:row>
      <xdr:rowOff>63501</xdr:rowOff>
    </xdr:to>
    <xdr:sp macro="" textlink="$F$13">
      <xdr:nvSpPr>
        <xdr:cNvPr id="142" name="Прямоугольник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/>
      </xdr:nvSpPr>
      <xdr:spPr>
        <a:xfrm>
          <a:off x="11339284" y="65223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158F17-4F86-40A9-B770-010C39E0255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435428</xdr:colOff>
      <xdr:row>28</xdr:row>
      <xdr:rowOff>9072</xdr:rowOff>
    </xdr:from>
    <xdr:to>
      <xdr:col>14</xdr:col>
      <xdr:colOff>769257</xdr:colOff>
      <xdr:row>30</xdr:row>
      <xdr:rowOff>134257</xdr:rowOff>
    </xdr:to>
    <xdr:sp macro="" textlink="$D$22">
      <xdr:nvSpPr>
        <xdr:cNvPr id="143" name="Прямоугольник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/>
      </xdr:nvSpPr>
      <xdr:spPr>
        <a:xfrm rot="16200000">
          <a:off x="15992929" y="7946571"/>
          <a:ext cx="823685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C0759B-45CA-4164-8A22-1354CFE667A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870858</xdr:colOff>
      <xdr:row>28</xdr:row>
      <xdr:rowOff>27216</xdr:rowOff>
    </xdr:from>
    <xdr:to>
      <xdr:col>15</xdr:col>
      <xdr:colOff>309337</xdr:colOff>
      <xdr:row>30</xdr:row>
      <xdr:rowOff>152401</xdr:rowOff>
    </xdr:to>
    <xdr:sp macro="" textlink="$F$14">
      <xdr:nvSpPr>
        <xdr:cNvPr id="144" name="Прямоугольник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/>
      </xdr:nvSpPr>
      <xdr:spPr>
        <a:xfrm rot="16200000">
          <a:off x="16429719" y="7963355"/>
          <a:ext cx="823685" cy="3365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E5EF3A4-DAEA-4945-8068-01997BC7CB2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 editAs="oneCell">
    <xdr:from>
      <xdr:col>7</xdr:col>
      <xdr:colOff>1678214</xdr:colOff>
      <xdr:row>35</xdr:row>
      <xdr:rowOff>54430</xdr:rowOff>
    </xdr:from>
    <xdr:to>
      <xdr:col>10</xdr:col>
      <xdr:colOff>736801</xdr:colOff>
      <xdr:row>50</xdr:row>
      <xdr:rowOff>235858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9715501"/>
          <a:ext cx="2560158" cy="4263571"/>
        </a:xfrm>
        <a:prstGeom prst="rect">
          <a:avLst/>
        </a:prstGeom>
      </xdr:spPr>
    </xdr:pic>
    <xdr:clientData/>
  </xdr:twoCellAnchor>
  <xdr:twoCellAnchor>
    <xdr:from>
      <xdr:col>10</xdr:col>
      <xdr:colOff>254001</xdr:colOff>
      <xdr:row>36</xdr:row>
      <xdr:rowOff>154608</xdr:rowOff>
    </xdr:from>
    <xdr:to>
      <xdr:col>11</xdr:col>
      <xdr:colOff>115479</xdr:colOff>
      <xdr:row>36</xdr:row>
      <xdr:rowOff>154608</xdr:rowOff>
    </xdr:to>
    <xdr:cxnSp macro="">
      <xdr:nvCxnSpPr>
        <xdr:cNvPr id="149" name="Прямая соединительная линия 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CxnSpPr/>
      </xdr:nvCxnSpPr>
      <xdr:spPr>
        <a:xfrm flipV="1">
          <a:off x="10430566" y="10071651"/>
          <a:ext cx="75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728870</xdr:colOff>
      <xdr:row>35</xdr:row>
      <xdr:rowOff>104913</xdr:rowOff>
    </xdr:from>
    <xdr:to>
      <xdr:col>11</xdr:col>
      <xdr:colOff>122348</xdr:colOff>
      <xdr:row>35</xdr:row>
      <xdr:rowOff>104913</xdr:rowOff>
    </xdr:to>
    <xdr:cxnSp macro="">
      <xdr:nvCxnSpPr>
        <xdr:cNvPr id="150" name="Прямая соединительная линия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CxnSpPr/>
      </xdr:nvCxnSpPr>
      <xdr:spPr>
        <a:xfrm flipV="1">
          <a:off x="10905435" y="9767956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115957</xdr:colOff>
      <xdr:row>35</xdr:row>
      <xdr:rowOff>99392</xdr:rowOff>
    </xdr:from>
    <xdr:to>
      <xdr:col>11</xdr:col>
      <xdr:colOff>115957</xdr:colOff>
      <xdr:row>36</xdr:row>
      <xdr:rowOff>169392</xdr:rowOff>
    </xdr:to>
    <xdr:cxnSp macro="">
      <xdr:nvCxnSpPr>
        <xdr:cNvPr id="151" name="Прямая соединительная линия 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CxnSpPr/>
      </xdr:nvCxnSpPr>
      <xdr:spPr>
        <a:xfrm flipH="1" flipV="1">
          <a:off x="11187044" y="9762435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50</xdr:row>
      <xdr:rowOff>171174</xdr:rowOff>
    </xdr:from>
    <xdr:to>
      <xdr:col>10</xdr:col>
      <xdr:colOff>542000</xdr:colOff>
      <xdr:row>50</xdr:row>
      <xdr:rowOff>171174</xdr:rowOff>
    </xdr:to>
    <xdr:cxnSp macro="">
      <xdr:nvCxnSpPr>
        <xdr:cNvPr id="152" name="Прямая соединительная линия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CxnSpPr/>
      </xdr:nvCxnSpPr>
      <xdr:spPr>
        <a:xfrm flipV="1">
          <a:off x="10430565" y="13909261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530088</xdr:colOff>
      <xdr:row>36</xdr:row>
      <xdr:rowOff>149087</xdr:rowOff>
    </xdr:from>
    <xdr:to>
      <xdr:col>10</xdr:col>
      <xdr:colOff>530088</xdr:colOff>
      <xdr:row>50</xdr:row>
      <xdr:rowOff>144043</xdr:rowOff>
    </xdr:to>
    <xdr:cxnSp macro="">
      <xdr:nvCxnSpPr>
        <xdr:cNvPr id="153" name="Прямая соединительная линия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CxnSpPr/>
      </xdr:nvCxnSpPr>
      <xdr:spPr>
        <a:xfrm flipV="1">
          <a:off x="10706653" y="10066130"/>
          <a:ext cx="0" cy="38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95516</xdr:colOff>
      <xdr:row>35</xdr:row>
      <xdr:rowOff>114310</xdr:rowOff>
    </xdr:from>
    <xdr:to>
      <xdr:col>11</xdr:col>
      <xdr:colOff>136328</xdr:colOff>
      <xdr:row>35</xdr:row>
      <xdr:rowOff>191545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/>
      </xdr:nvSpPr>
      <xdr:spPr>
        <a:xfrm>
          <a:off x="11166603" y="977735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99391</xdr:colOff>
      <xdr:row>36</xdr:row>
      <xdr:rowOff>66261</xdr:rowOff>
    </xdr:from>
    <xdr:to>
      <xdr:col>11</xdr:col>
      <xdr:colOff>140203</xdr:colOff>
      <xdr:row>36</xdr:row>
      <xdr:rowOff>143496</xdr:rowOff>
    </xdr:to>
    <xdr:sp macro="" textlink="">
      <xdr:nvSpPr>
        <xdr:cNvPr id="155" name="Равнобедренный треугольник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/>
      </xdr:nvSpPr>
      <xdr:spPr>
        <a:xfrm rot="10800000">
          <a:off x="11170478" y="998330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513522</xdr:colOff>
      <xdr:row>36</xdr:row>
      <xdr:rowOff>176695</xdr:rowOff>
    </xdr:from>
    <xdr:to>
      <xdr:col>10</xdr:col>
      <xdr:colOff>554334</xdr:colOff>
      <xdr:row>36</xdr:row>
      <xdr:rowOff>253930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/>
      </xdr:nvSpPr>
      <xdr:spPr>
        <a:xfrm>
          <a:off x="10690087" y="1009373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508000</xdr:colOff>
      <xdr:row>50</xdr:row>
      <xdr:rowOff>82826</xdr:rowOff>
    </xdr:from>
    <xdr:to>
      <xdr:col>10</xdr:col>
      <xdr:colOff>548812</xdr:colOff>
      <xdr:row>50</xdr:row>
      <xdr:rowOff>160061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SpPr/>
      </xdr:nvSpPr>
      <xdr:spPr>
        <a:xfrm rot="10800000">
          <a:off x="10684565" y="1382091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281609</xdr:colOff>
      <xdr:row>49</xdr:row>
      <xdr:rowOff>16566</xdr:rowOff>
    </xdr:from>
    <xdr:to>
      <xdr:col>9</xdr:col>
      <xdr:colOff>281609</xdr:colOff>
      <xdr:row>50</xdr:row>
      <xdr:rowOff>158566</xdr:rowOff>
    </xdr:to>
    <xdr:cxnSp macro="">
      <xdr:nvCxnSpPr>
        <xdr:cNvPr id="158" name="Прямая соединительная линия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CxnSpPr/>
      </xdr:nvCxnSpPr>
      <xdr:spPr>
        <a:xfrm flipV="1">
          <a:off x="9563652" y="13500653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259522</xdr:colOff>
      <xdr:row>50</xdr:row>
      <xdr:rowOff>93869</xdr:rowOff>
    </xdr:from>
    <xdr:to>
      <xdr:col>9</xdr:col>
      <xdr:colOff>300334</xdr:colOff>
      <xdr:row>50</xdr:row>
      <xdr:rowOff>171104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/>
      </xdr:nvSpPr>
      <xdr:spPr>
        <a:xfrm rot="10800000">
          <a:off x="9541565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259522</xdr:colOff>
      <xdr:row>49</xdr:row>
      <xdr:rowOff>22087</xdr:rowOff>
    </xdr:from>
    <xdr:to>
      <xdr:col>9</xdr:col>
      <xdr:colOff>300334</xdr:colOff>
      <xdr:row>49</xdr:row>
      <xdr:rowOff>99322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/>
      </xdr:nvSpPr>
      <xdr:spPr>
        <a:xfrm>
          <a:off x="9541565" y="1350617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673653</xdr:colOff>
      <xdr:row>50</xdr:row>
      <xdr:rowOff>176695</xdr:rowOff>
    </xdr:from>
    <xdr:to>
      <xdr:col>8</xdr:col>
      <xdr:colOff>673653</xdr:colOff>
      <xdr:row>52</xdr:row>
      <xdr:rowOff>20322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CxnSpPr/>
      </xdr:nvCxnSpPr>
      <xdr:spPr>
        <a:xfrm flipV="1">
          <a:off x="9061175" y="13914782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358913</xdr:colOff>
      <xdr:row>50</xdr:row>
      <xdr:rowOff>171174</xdr:rowOff>
    </xdr:from>
    <xdr:to>
      <xdr:col>8</xdr:col>
      <xdr:colOff>358913</xdr:colOff>
      <xdr:row>52</xdr:row>
      <xdr:rowOff>14801</xdr:rowOff>
    </xdr:to>
    <xdr:cxnSp macro="">
      <xdr:nvCxnSpPr>
        <xdr:cNvPr id="162" name="Прямая соединительная линия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CxnSpPr/>
      </xdr:nvCxnSpPr>
      <xdr:spPr>
        <a:xfrm flipV="1">
          <a:off x="8746435" y="13909261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353391</xdr:colOff>
      <xdr:row>52</xdr:row>
      <xdr:rowOff>11043</xdr:rowOff>
    </xdr:from>
    <xdr:to>
      <xdr:col>8</xdr:col>
      <xdr:colOff>677391</xdr:colOff>
      <xdr:row>52</xdr:row>
      <xdr:rowOff>11043</xdr:rowOff>
    </xdr:to>
    <xdr:cxnSp macro="">
      <xdr:nvCxnSpPr>
        <xdr:cNvPr id="163" name="Прямая соединительная линия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CxnSpPr/>
      </xdr:nvCxnSpPr>
      <xdr:spPr>
        <a:xfrm flipH="1" flipV="1">
          <a:off x="8740913" y="14257130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362788</xdr:colOff>
      <xdr:row>51</xdr:row>
      <xdr:rowOff>244604</xdr:rowOff>
    </xdr:from>
    <xdr:to>
      <xdr:col>8</xdr:col>
      <xdr:colOff>440023</xdr:colOff>
      <xdr:row>52</xdr:row>
      <xdr:rowOff>31416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/>
      </xdr:nvSpPr>
      <xdr:spPr>
        <a:xfrm rot="16200000">
          <a:off x="8768522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594700</xdr:colOff>
      <xdr:row>51</xdr:row>
      <xdr:rowOff>244604</xdr:rowOff>
    </xdr:from>
    <xdr:to>
      <xdr:col>8</xdr:col>
      <xdr:colOff>671935</xdr:colOff>
      <xdr:row>52</xdr:row>
      <xdr:rowOff>31416</xdr:rowOff>
    </xdr:to>
    <xdr:sp macro="" textlink="">
      <xdr:nvSpPr>
        <xdr:cNvPr id="165" name="Равнобедренный треугольник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/>
      </xdr:nvSpPr>
      <xdr:spPr>
        <a:xfrm rot="5400000">
          <a:off x="9000434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1496391</xdr:colOff>
      <xdr:row>50</xdr:row>
      <xdr:rowOff>165652</xdr:rowOff>
    </xdr:from>
    <xdr:to>
      <xdr:col>8</xdr:col>
      <xdr:colOff>361986</xdr:colOff>
      <xdr:row>50</xdr:row>
      <xdr:rowOff>165652</xdr:rowOff>
    </xdr:to>
    <xdr:cxnSp macro="">
      <xdr:nvCxnSpPr>
        <xdr:cNvPr id="166" name="Прямая соединительная линия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CxnSpPr/>
      </xdr:nvCxnSpPr>
      <xdr:spPr>
        <a:xfrm flipH="1" flipV="1">
          <a:off x="8177695" y="13903739"/>
          <a:ext cx="571813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1402522</xdr:colOff>
      <xdr:row>49</xdr:row>
      <xdr:rowOff>215347</xdr:rowOff>
    </xdr:from>
    <xdr:to>
      <xdr:col>8</xdr:col>
      <xdr:colOff>16906</xdr:colOff>
      <xdr:row>49</xdr:row>
      <xdr:rowOff>215347</xdr:rowOff>
    </xdr:to>
    <xdr:cxnSp macro="">
      <xdr:nvCxnSpPr>
        <xdr:cNvPr id="167" name="Прямая соединительная линия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CxnSpPr/>
      </xdr:nvCxnSpPr>
      <xdr:spPr>
        <a:xfrm flipH="1" flipV="1">
          <a:off x="8083826" y="13699434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1507434</xdr:colOff>
      <xdr:row>49</xdr:row>
      <xdr:rowOff>226391</xdr:rowOff>
    </xdr:from>
    <xdr:to>
      <xdr:col>7</xdr:col>
      <xdr:colOff>1507434</xdr:colOff>
      <xdr:row>50</xdr:row>
      <xdr:rowOff>152391</xdr:rowOff>
    </xdr:to>
    <xdr:cxnSp macro="">
      <xdr:nvCxnSpPr>
        <xdr:cNvPr id="168" name="Прямая соединительная линия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CxnSpPr/>
      </xdr:nvCxnSpPr>
      <xdr:spPr>
        <a:xfrm flipV="1">
          <a:off x="8188738" y="13710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1402523</xdr:colOff>
      <xdr:row>36</xdr:row>
      <xdr:rowOff>154610</xdr:rowOff>
    </xdr:from>
    <xdr:to>
      <xdr:col>7</xdr:col>
      <xdr:colOff>1402523</xdr:colOff>
      <xdr:row>49</xdr:row>
      <xdr:rowOff>223566</xdr:rowOff>
    </xdr:to>
    <xdr:cxnSp macro="">
      <xdr:nvCxnSpPr>
        <xdr:cNvPr id="169" name="Прямая соединительная линия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CxnSpPr/>
      </xdr:nvCxnSpPr>
      <xdr:spPr>
        <a:xfrm flipV="1">
          <a:off x="8083827" y="10071653"/>
          <a:ext cx="0" cy="36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1413565</xdr:colOff>
      <xdr:row>36</xdr:row>
      <xdr:rowOff>154609</xdr:rowOff>
    </xdr:from>
    <xdr:to>
      <xdr:col>8</xdr:col>
      <xdr:colOff>27949</xdr:colOff>
      <xdr:row>36</xdr:row>
      <xdr:rowOff>154609</xdr:rowOff>
    </xdr:to>
    <xdr:cxnSp macro="">
      <xdr:nvCxnSpPr>
        <xdr:cNvPr id="170" name="Прямая соединительная линия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CxnSpPr/>
      </xdr:nvCxnSpPr>
      <xdr:spPr>
        <a:xfrm flipH="1" flipV="1">
          <a:off x="8094869" y="10071652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127000</xdr:colOff>
      <xdr:row>35</xdr:row>
      <xdr:rowOff>154611</xdr:rowOff>
    </xdr:from>
    <xdr:to>
      <xdr:col>8</xdr:col>
      <xdr:colOff>127000</xdr:colOff>
      <xdr:row>36</xdr:row>
      <xdr:rowOff>152611</xdr:rowOff>
    </xdr:to>
    <xdr:cxnSp macro="">
      <xdr:nvCxnSpPr>
        <xdr:cNvPr id="171" name="Прямая соединительная линия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CxnSpPr/>
      </xdr:nvCxnSpPr>
      <xdr:spPr>
        <a:xfrm flipH="1">
          <a:off x="8514522" y="9817654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342347</xdr:colOff>
      <xdr:row>35</xdr:row>
      <xdr:rowOff>160128</xdr:rowOff>
    </xdr:from>
    <xdr:to>
      <xdr:col>8</xdr:col>
      <xdr:colOff>342347</xdr:colOff>
      <xdr:row>36</xdr:row>
      <xdr:rowOff>158128</xdr:rowOff>
    </xdr:to>
    <xdr:cxnSp macro="">
      <xdr:nvCxnSpPr>
        <xdr:cNvPr id="172" name="Прямая соединительная линия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CxnSpPr/>
      </xdr:nvCxnSpPr>
      <xdr:spPr>
        <a:xfrm flipH="1">
          <a:off x="8729869" y="9823171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121478</xdr:colOff>
      <xdr:row>35</xdr:row>
      <xdr:rowOff>165653</xdr:rowOff>
    </xdr:from>
    <xdr:to>
      <xdr:col>8</xdr:col>
      <xdr:colOff>337478</xdr:colOff>
      <xdr:row>35</xdr:row>
      <xdr:rowOff>165653</xdr:rowOff>
    </xdr:to>
    <xdr:cxnSp macro="">
      <xdr:nvCxnSpPr>
        <xdr:cNvPr id="173" name="Прямая соединительная линия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CxnSpPr/>
      </xdr:nvCxnSpPr>
      <xdr:spPr>
        <a:xfrm>
          <a:off x="8509000" y="9828696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1490870</xdr:colOff>
      <xdr:row>50</xdr:row>
      <xdr:rowOff>93869</xdr:rowOff>
    </xdr:from>
    <xdr:to>
      <xdr:col>7</xdr:col>
      <xdr:colOff>1531682</xdr:colOff>
      <xdr:row>50</xdr:row>
      <xdr:rowOff>171104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/>
      </xdr:nvSpPr>
      <xdr:spPr>
        <a:xfrm rot="10800000">
          <a:off x="8172174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1490870</xdr:colOff>
      <xdr:row>49</xdr:row>
      <xdr:rowOff>215348</xdr:rowOff>
    </xdr:from>
    <xdr:to>
      <xdr:col>7</xdr:col>
      <xdr:colOff>1531682</xdr:colOff>
      <xdr:row>50</xdr:row>
      <xdr:rowOff>38583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/>
      </xdr:nvSpPr>
      <xdr:spPr>
        <a:xfrm>
          <a:off x="8172174" y="1369943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49</xdr:row>
      <xdr:rowOff>127000</xdr:rowOff>
    </xdr:from>
    <xdr:to>
      <xdr:col>7</xdr:col>
      <xdr:colOff>1426769</xdr:colOff>
      <xdr:row>49</xdr:row>
      <xdr:rowOff>204235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/>
      </xdr:nvSpPr>
      <xdr:spPr>
        <a:xfrm rot="10800000">
          <a:off x="8067261" y="1361108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36</xdr:row>
      <xdr:rowOff>165652</xdr:rowOff>
    </xdr:from>
    <xdr:to>
      <xdr:col>7</xdr:col>
      <xdr:colOff>1426769</xdr:colOff>
      <xdr:row>36</xdr:row>
      <xdr:rowOff>242887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/>
      </xdr:nvSpPr>
      <xdr:spPr>
        <a:xfrm>
          <a:off x="8067261" y="1008269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130876</xdr:colOff>
      <xdr:row>35</xdr:row>
      <xdr:rowOff>145212</xdr:rowOff>
    </xdr:from>
    <xdr:to>
      <xdr:col>8</xdr:col>
      <xdr:colOff>208111</xdr:colOff>
      <xdr:row>35</xdr:row>
      <xdr:rowOff>186024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/>
      </xdr:nvSpPr>
      <xdr:spPr>
        <a:xfrm rot="16200000">
          <a:off x="8536610" y="979004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257875</xdr:colOff>
      <xdr:row>35</xdr:row>
      <xdr:rowOff>145213</xdr:rowOff>
    </xdr:from>
    <xdr:to>
      <xdr:col>8</xdr:col>
      <xdr:colOff>335110</xdr:colOff>
      <xdr:row>35</xdr:row>
      <xdr:rowOff>186025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/>
      </xdr:nvSpPr>
      <xdr:spPr>
        <a:xfrm rot="5400000">
          <a:off x="8663609" y="979004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988785</xdr:colOff>
      <xdr:row>35</xdr:row>
      <xdr:rowOff>63500</xdr:rowOff>
    </xdr:from>
    <xdr:to>
      <xdr:col>8</xdr:col>
      <xdr:colOff>241876</xdr:colOff>
      <xdr:row>36</xdr:row>
      <xdr:rowOff>121131</xdr:rowOff>
    </xdr:to>
    <xdr:sp macro="" textlink="$F$30">
      <xdr:nvSpPr>
        <xdr:cNvPr id="180" name="Прямоугольник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/>
      </xdr:nvSpPr>
      <xdr:spPr>
        <a:xfrm>
          <a:off x="7674428" y="9724571"/>
          <a:ext cx="95851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1025070</xdr:colOff>
      <xdr:row>41</xdr:row>
      <xdr:rowOff>117928</xdr:rowOff>
    </xdr:from>
    <xdr:to>
      <xdr:col>7</xdr:col>
      <xdr:colOff>1477843</xdr:colOff>
      <xdr:row>45</xdr:row>
      <xdr:rowOff>199158</xdr:rowOff>
    </xdr:to>
    <xdr:sp macro="" textlink="$C$20">
      <xdr:nvSpPr>
        <xdr:cNvPr id="181" name="Прямоугольник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/>
      </xdr:nvSpPr>
      <xdr:spPr>
        <a:xfrm rot="16200000">
          <a:off x="7320449" y="11693263"/>
          <a:ext cx="1233302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936D41-C81F-4E97-BDD7-99F344EC0BF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598714</xdr:colOff>
      <xdr:row>50</xdr:row>
      <xdr:rowOff>72572</xdr:rowOff>
    </xdr:from>
    <xdr:to>
      <xdr:col>8</xdr:col>
      <xdr:colOff>424245</xdr:colOff>
      <xdr:row>51</xdr:row>
      <xdr:rowOff>179006</xdr:rowOff>
    </xdr:to>
    <xdr:sp macro="" textlink="$F$32">
      <xdr:nvSpPr>
        <xdr:cNvPr id="182" name="Прямоугольник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/>
      </xdr:nvSpPr>
      <xdr:spPr>
        <a:xfrm>
          <a:off x="7284357" y="13815786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FDD38A2-E9D1-4268-B8AF-B64F8F530DB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771072</xdr:colOff>
      <xdr:row>49</xdr:row>
      <xdr:rowOff>54428</xdr:rowOff>
    </xdr:from>
    <xdr:to>
      <xdr:col>10</xdr:col>
      <xdr:colOff>505888</xdr:colOff>
      <xdr:row>50</xdr:row>
      <xdr:rowOff>160862</xdr:rowOff>
    </xdr:to>
    <xdr:sp macro="" textlink="$D$26">
      <xdr:nvSpPr>
        <xdr:cNvPr id="183" name="Прямоугольник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SpPr/>
      </xdr:nvSpPr>
      <xdr:spPr>
        <a:xfrm>
          <a:off x="9162143" y="13543642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0B0674C-FB62-4FCF-B316-8D38D4D6FD8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326574</xdr:colOff>
      <xdr:row>37</xdr:row>
      <xdr:rowOff>163286</xdr:rowOff>
    </xdr:from>
    <xdr:to>
      <xdr:col>11</xdr:col>
      <xdr:colOff>177082</xdr:colOff>
      <xdr:row>49</xdr:row>
      <xdr:rowOff>97924</xdr:rowOff>
    </xdr:to>
    <xdr:sp macro="" textlink="$F$12">
      <xdr:nvSpPr>
        <xdr:cNvPr id="184" name="Прямоугольник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/>
      </xdr:nvSpPr>
      <xdr:spPr>
        <a:xfrm rot="16200000">
          <a:off x="9260687" y="11585458"/>
          <a:ext cx="3254781" cy="74858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0EA7949-68E6-4760-A2AF-665192D3CF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74839</xdr:colOff>
      <xdr:row>35</xdr:row>
      <xdr:rowOff>4536</xdr:rowOff>
    </xdr:from>
    <xdr:to>
      <xdr:col>11</xdr:col>
      <xdr:colOff>248981</xdr:colOff>
      <xdr:row>36</xdr:row>
      <xdr:rowOff>244448</xdr:rowOff>
    </xdr:to>
    <xdr:sp macro="" textlink="$AA$44">
      <xdr:nvSpPr>
        <xdr:cNvPr id="185" name="Прямоугольник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/>
      </xdr:nvSpPr>
      <xdr:spPr>
        <a:xfrm>
          <a:off x="10262053" y="9665607"/>
          <a:ext cx="1072214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081CD22-0008-4A1B-AE4F-E3B3929C6A2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1200" b="1"/>
        </a:p>
      </xdr:txBody>
    </xdr:sp>
    <xdr:clientData/>
  </xdr:twoCellAnchor>
  <xdr:twoCellAnchor>
    <xdr:from>
      <xdr:col>8</xdr:col>
      <xdr:colOff>72572</xdr:colOff>
      <xdr:row>51</xdr:row>
      <xdr:rowOff>190500</xdr:rowOff>
    </xdr:from>
    <xdr:to>
      <xdr:col>9</xdr:col>
      <xdr:colOff>163286</xdr:colOff>
      <xdr:row>53</xdr:row>
      <xdr:rowOff>163286</xdr:rowOff>
    </xdr:to>
    <xdr:sp macro="" textlink="$AA$45">
      <xdr:nvSpPr>
        <xdr:cNvPr id="186" name="Прямоугольник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/>
      </xdr:nvSpPr>
      <xdr:spPr>
        <a:xfrm>
          <a:off x="8463643" y="14187714"/>
          <a:ext cx="988786" cy="48078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51BDDE-FC50-4F5D-A0FB-3024C39F4F6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 46mm</a:t>
          </a:fld>
          <a:endParaRPr lang="ru-RU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35718</xdr:colOff>
      <xdr:row>22</xdr:row>
      <xdr:rowOff>119062</xdr:rowOff>
    </xdr:from>
    <xdr:to>
      <xdr:col>14</xdr:col>
      <xdr:colOff>821531</xdr:colOff>
      <xdr:row>26</xdr:row>
      <xdr:rowOff>151300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22218" y="4643437"/>
          <a:ext cx="9477376" cy="103122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59531</xdr:colOff>
      <xdr:row>40</xdr:row>
      <xdr:rowOff>107155</xdr:rowOff>
    </xdr:from>
    <xdr:to>
      <xdr:col>12</xdr:col>
      <xdr:colOff>631032</xdr:colOff>
      <xdr:row>44</xdr:row>
      <xdr:rowOff>248614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1687" y="8334374"/>
          <a:ext cx="2286001" cy="111323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452439</xdr:colOff>
      <xdr:row>28</xdr:row>
      <xdr:rowOff>154781</xdr:rowOff>
    </xdr:from>
    <xdr:to>
      <xdr:col>15</xdr:col>
      <xdr:colOff>107681</xdr:colOff>
      <xdr:row>39</xdr:row>
      <xdr:rowOff>82776</xdr:rowOff>
    </xdr:to>
    <xdr:pic>
      <xdr:nvPicPr>
        <xdr:cNvPr id="8" name="Picture 3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27345" y="5822156"/>
          <a:ext cx="6703742" cy="248840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119064</xdr:colOff>
      <xdr:row>27</xdr:row>
      <xdr:rowOff>71437</xdr:rowOff>
    </xdr:from>
    <xdr:to>
      <xdr:col>9</xdr:col>
      <xdr:colOff>421482</xdr:colOff>
      <xdr:row>43</xdr:row>
      <xdr:rowOff>192850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26970" y="5929312"/>
          <a:ext cx="2917030" cy="3867914"/>
        </a:xfrm>
        <a:prstGeom prst="rect">
          <a:avLst/>
        </a:prstGeom>
        <a:noFill/>
      </xdr:spPr>
    </xdr:pic>
    <xdr:clientData/>
  </xdr:twoCellAnchor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47" name="Группа 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GrpSpPr>
          <a:grpSpLocks noChangeAspect="1"/>
        </xdr:cNvGrpSpPr>
      </xdr:nvGrpSpPr>
      <xdr:grpSpPr>
        <a:xfrm>
          <a:off x="165017" y="100445"/>
          <a:ext cx="673200" cy="673200"/>
          <a:chOff x="720000" y="3600000"/>
          <a:chExt cx="792000" cy="792000"/>
        </a:xfrm>
      </xdr:grpSpPr>
      <xdr:sp macro="" textlink="">
        <xdr:nvSpPr>
          <xdr:cNvPr id="48" name="Стрелка влево 47">
            <a:extLst>
              <a:ext uri="{FF2B5EF4-FFF2-40B4-BE49-F238E27FC236}">
                <a16:creationId xmlns:a16="http://schemas.microsoft.com/office/drawing/2014/main" id="{00000000-0008-0000-0600-000030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9" name="Прямоугольник 48">
            <a:extLst>
              <a:ext uri="{FF2B5EF4-FFF2-40B4-BE49-F238E27FC236}">
                <a16:creationId xmlns:a16="http://schemas.microsoft.com/office/drawing/2014/main" id="{00000000-0008-0000-0600-000031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50" name="Группа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GrpSpPr/>
      </xdr:nvGrpSpPr>
      <xdr:grpSpPr>
        <a:xfrm>
          <a:off x="1389017" y="100445"/>
          <a:ext cx="673200" cy="673200"/>
          <a:chOff x="1944000" y="3600000"/>
          <a:chExt cx="673200" cy="673200"/>
        </a:xfrm>
      </xdr:grpSpPr>
      <xdr:pic>
        <xdr:nvPicPr>
          <xdr:cNvPr id="51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6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52" name="Прямоугольник 51">
            <a:extLst>
              <a:ext uri="{FF2B5EF4-FFF2-40B4-BE49-F238E27FC236}">
                <a16:creationId xmlns:a16="http://schemas.microsoft.com/office/drawing/2014/main" id="{00000000-0008-0000-0600-000034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53" name="Группа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GrpSpPr>
          <a:grpSpLocks noChangeAspect="1"/>
        </xdr:cNvGrpSpPr>
      </xdr:nvGrpSpPr>
      <xdr:grpSpPr>
        <a:xfrm>
          <a:off x="3826131" y="100445"/>
          <a:ext cx="673200" cy="673200"/>
          <a:chOff x="4392000" y="3600000"/>
          <a:chExt cx="792000" cy="792000"/>
        </a:xfrm>
      </xdr:grpSpPr>
      <xdr:sp macro="" textlink="">
        <xdr:nvSpPr>
          <xdr:cNvPr id="54" name="Прямоугольник 53">
            <a:extLst>
              <a:ext uri="{FF2B5EF4-FFF2-40B4-BE49-F238E27FC236}">
                <a16:creationId xmlns:a16="http://schemas.microsoft.com/office/drawing/2014/main" id="{00000000-0008-0000-0600-000036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55" name="Picture 6">
            <a:extLst>
              <a:ext uri="{FF2B5EF4-FFF2-40B4-BE49-F238E27FC236}">
                <a16:creationId xmlns:a16="http://schemas.microsoft.com/office/drawing/2014/main" id="{00000000-0008-0000-06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56" name="Группа 5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GrpSpPr/>
      </xdr:nvGrpSpPr>
      <xdr:grpSpPr>
        <a:xfrm>
          <a:off x="2613017" y="100445"/>
          <a:ext cx="673200" cy="673200"/>
          <a:chOff x="3168000" y="3600000"/>
          <a:chExt cx="673200" cy="673200"/>
        </a:xfrm>
      </xdr:grpSpPr>
      <xdr:sp macro="" textlink="">
        <xdr:nvSpPr>
          <xdr:cNvPr id="57" name="Прямоугольник 56">
            <a:extLst>
              <a:ext uri="{FF2B5EF4-FFF2-40B4-BE49-F238E27FC236}">
                <a16:creationId xmlns:a16="http://schemas.microsoft.com/office/drawing/2014/main" id="{00000000-0008-0000-0600-000039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58" name="Picture 2">
            <a:extLst>
              <a:ext uri="{FF2B5EF4-FFF2-40B4-BE49-F238E27FC236}">
                <a16:creationId xmlns:a16="http://schemas.microsoft.com/office/drawing/2014/main" id="{00000000-0008-0000-06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11908</xdr:colOff>
      <xdr:row>47</xdr:row>
      <xdr:rowOff>202407</xdr:rowOff>
    </xdr:from>
    <xdr:to>
      <xdr:col>7</xdr:col>
      <xdr:colOff>406268</xdr:colOff>
      <xdr:row>50</xdr:row>
      <xdr:rowOff>295956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274596" y="11215688"/>
          <a:ext cx="501516" cy="86915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1</xdr:row>
          <xdr:rowOff>198120</xdr:rowOff>
        </xdr:from>
        <xdr:to>
          <xdr:col>6</xdr:col>
          <xdr:colOff>22860</xdr:colOff>
          <xdr:row>2</xdr:row>
          <xdr:rowOff>243840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3</xdr:row>
          <xdr:rowOff>7620</xdr:rowOff>
        </xdr:from>
        <xdr:to>
          <xdr:col>6</xdr:col>
          <xdr:colOff>15240</xdr:colOff>
          <xdr:row>4</xdr:row>
          <xdr:rowOff>7620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6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4</xdr:row>
          <xdr:rowOff>7620</xdr:rowOff>
        </xdr:from>
        <xdr:to>
          <xdr:col>6</xdr:col>
          <xdr:colOff>15240</xdr:colOff>
          <xdr:row>5</xdr:row>
          <xdr:rowOff>7620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6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3718560</xdr:colOff>
          <xdr:row>4</xdr:row>
          <xdr:rowOff>251460</xdr:rowOff>
        </xdr:from>
        <xdr:to>
          <xdr:col>6</xdr:col>
          <xdr:colOff>15240</xdr:colOff>
          <xdr:row>5</xdr:row>
          <xdr:rowOff>251460</xdr:rowOff>
        </xdr:to>
        <xdr:sp macro="" textlink="">
          <xdr:nvSpPr>
            <xdr:cNvPr id="6148" name="Drop Dow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6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6</xdr:col>
          <xdr:colOff>22860</xdr:colOff>
          <xdr:row>7</xdr:row>
          <xdr:rowOff>0</xdr:rowOff>
        </xdr:to>
        <xdr:sp macro="" textlink="">
          <xdr:nvSpPr>
            <xdr:cNvPr id="6149" name="Drop Down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6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6</xdr:row>
          <xdr:rowOff>251460</xdr:rowOff>
        </xdr:from>
        <xdr:to>
          <xdr:col>6</xdr:col>
          <xdr:colOff>22860</xdr:colOff>
          <xdr:row>7</xdr:row>
          <xdr:rowOff>251460</xdr:rowOff>
        </xdr:to>
        <xdr:sp macro="" textlink="">
          <xdr:nvSpPr>
            <xdr:cNvPr id="6150" name="Drop Down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6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3718560</xdr:colOff>
          <xdr:row>42</xdr:row>
          <xdr:rowOff>213360</xdr:rowOff>
        </xdr:from>
        <xdr:to>
          <xdr:col>6</xdr:col>
          <xdr:colOff>15240</xdr:colOff>
          <xdr:row>43</xdr:row>
          <xdr:rowOff>251460</xdr:rowOff>
        </xdr:to>
        <xdr:sp macro="" textlink="">
          <xdr:nvSpPr>
            <xdr:cNvPr id="6151" name="Drop Down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6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3718560</xdr:colOff>
          <xdr:row>43</xdr:row>
          <xdr:rowOff>251460</xdr:rowOff>
        </xdr:from>
        <xdr:to>
          <xdr:col>6</xdr:col>
          <xdr:colOff>15240</xdr:colOff>
          <xdr:row>44</xdr:row>
          <xdr:rowOff>251460</xdr:rowOff>
        </xdr:to>
        <xdr:sp macro="" textlink="">
          <xdr:nvSpPr>
            <xdr:cNvPr id="6152" name="Drop Down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6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3710940</xdr:colOff>
          <xdr:row>48</xdr:row>
          <xdr:rowOff>297180</xdr:rowOff>
        </xdr:from>
        <xdr:to>
          <xdr:col>6</xdr:col>
          <xdr:colOff>7620</xdr:colOff>
          <xdr:row>49</xdr:row>
          <xdr:rowOff>251460</xdr:rowOff>
        </xdr:to>
        <xdr:sp macro="" textlink="">
          <xdr:nvSpPr>
            <xdr:cNvPr id="6153" name="Drop Down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6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353784</xdr:colOff>
      <xdr:row>0</xdr:row>
      <xdr:rowOff>0</xdr:rowOff>
    </xdr:from>
    <xdr:to>
      <xdr:col>5</xdr:col>
      <xdr:colOff>299355</xdr:colOff>
      <xdr:row>0</xdr:row>
      <xdr:rowOff>834571</xdr:rowOff>
    </xdr:to>
    <xdr:pic>
      <xdr:nvPicPr>
        <xdr:cNvPr id="28" name="Рисунок 27" descr="Вопросы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5"/>
            </a:ext>
          </a:extLst>
        </a:blip>
        <a:stretch>
          <a:fillRect/>
        </a:stretch>
      </xdr:blipFill>
      <xdr:spPr>
        <a:xfrm>
          <a:off x="5143498" y="0"/>
          <a:ext cx="834571" cy="834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2" name="Группа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 noChangeAspect="1"/>
        </xdr:cNvGrpSpPr>
      </xdr:nvGrpSpPr>
      <xdr:grpSpPr>
        <a:xfrm>
          <a:off x="165017" y="100445"/>
          <a:ext cx="673200" cy="673200"/>
          <a:chOff x="720000" y="3600000"/>
          <a:chExt cx="792000" cy="792000"/>
        </a:xfrm>
      </xdr:grpSpPr>
      <xdr:sp macro="" textlink="">
        <xdr:nvSpPr>
          <xdr:cNvPr id="3" name="Стрелка влево 47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5" name="Группа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1389017" y="100445"/>
          <a:ext cx="673200" cy="673200"/>
          <a:chOff x="1944000" y="3600000"/>
          <a:chExt cx="673200" cy="673200"/>
        </a:xfrm>
      </xdr:grpSpPr>
      <xdr:pic>
        <xdr:nvPicPr>
          <xdr:cNvPr id="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>
          <a:grpSpLocks noChangeAspect="1"/>
        </xdr:cNvGrpSpPr>
      </xdr:nvGrpSpPr>
      <xdr:grpSpPr>
        <a:xfrm>
          <a:off x="3826131" y="100445"/>
          <a:ext cx="673200" cy="673200"/>
          <a:chOff x="4392000" y="3600000"/>
          <a:chExt cx="792000" cy="792000"/>
        </a:xfrm>
      </xdr:grpSpPr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0" name="Picture 6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2613017" y="100445"/>
          <a:ext cx="673200" cy="673200"/>
          <a:chOff x="3168000" y="3600000"/>
          <a:chExt cx="673200" cy="6732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22491</xdr:colOff>
      <xdr:row>42</xdr:row>
      <xdr:rowOff>31566</xdr:rowOff>
    </xdr:from>
    <xdr:to>
      <xdr:col>7</xdr:col>
      <xdr:colOff>416852</xdr:colOff>
      <xdr:row>45</xdr:row>
      <xdr:rowOff>16258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15908" y="11641483"/>
          <a:ext cx="500194" cy="88427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</xdr:row>
          <xdr:rowOff>205740</xdr:rowOff>
        </xdr:from>
        <xdr:to>
          <xdr:col>5</xdr:col>
          <xdr:colOff>899160</xdr:colOff>
          <xdr:row>3</xdr:row>
          <xdr:rowOff>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  <a:ext uri="{FF2B5EF4-FFF2-40B4-BE49-F238E27FC236}">
                  <a16:creationId xmlns:a16="http://schemas.microsoft.com/office/drawing/2014/main" id="{00000000-0008-0000-0800-000001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37</xdr:row>
          <xdr:rowOff>251460</xdr:rowOff>
        </xdr:from>
        <xdr:to>
          <xdr:col>6</xdr:col>
          <xdr:colOff>0</xdr:colOff>
          <xdr:row>38</xdr:row>
          <xdr:rowOff>251460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  <a:ext uri="{FF2B5EF4-FFF2-40B4-BE49-F238E27FC236}">
                  <a16:creationId xmlns:a16="http://schemas.microsoft.com/office/drawing/2014/main" id="{00000000-0008-0000-0800-000002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36</xdr:row>
          <xdr:rowOff>251460</xdr:rowOff>
        </xdr:from>
        <xdr:to>
          <xdr:col>6</xdr:col>
          <xdr:colOff>0</xdr:colOff>
          <xdr:row>37</xdr:row>
          <xdr:rowOff>251460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  <a:ext uri="{FF2B5EF4-FFF2-40B4-BE49-F238E27FC236}">
                  <a16:creationId xmlns:a16="http://schemas.microsoft.com/office/drawing/2014/main" id="{00000000-0008-0000-0800-000003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3710940</xdr:colOff>
          <xdr:row>42</xdr:row>
          <xdr:rowOff>251460</xdr:rowOff>
        </xdr:from>
        <xdr:to>
          <xdr:col>5</xdr:col>
          <xdr:colOff>891540</xdr:colOff>
          <xdr:row>43</xdr:row>
          <xdr:rowOff>251460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  <a:ext uri="{FF2B5EF4-FFF2-40B4-BE49-F238E27FC236}">
                  <a16:creationId xmlns:a16="http://schemas.microsoft.com/office/drawing/2014/main" id="{00000000-0008-0000-0800-000004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2</xdr:row>
          <xdr:rowOff>243840</xdr:rowOff>
        </xdr:from>
        <xdr:to>
          <xdr:col>5</xdr:col>
          <xdr:colOff>899160</xdr:colOff>
          <xdr:row>3</xdr:row>
          <xdr:rowOff>243840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  <a:ext uri="{FF2B5EF4-FFF2-40B4-BE49-F238E27FC236}">
                  <a16:creationId xmlns:a16="http://schemas.microsoft.com/office/drawing/2014/main" id="{00000000-0008-0000-0800-000005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3</xdr:row>
          <xdr:rowOff>243840</xdr:rowOff>
        </xdr:from>
        <xdr:to>
          <xdr:col>5</xdr:col>
          <xdr:colOff>899160</xdr:colOff>
          <xdr:row>4</xdr:row>
          <xdr:rowOff>243840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  <a:ext uri="{FF2B5EF4-FFF2-40B4-BE49-F238E27FC236}">
                  <a16:creationId xmlns:a16="http://schemas.microsoft.com/office/drawing/2014/main" id="{00000000-0008-0000-0800-000006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4</xdr:row>
          <xdr:rowOff>251460</xdr:rowOff>
        </xdr:from>
        <xdr:to>
          <xdr:col>5</xdr:col>
          <xdr:colOff>899160</xdr:colOff>
          <xdr:row>6</xdr:row>
          <xdr:rowOff>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  <a:ext uri="{FF2B5EF4-FFF2-40B4-BE49-F238E27FC236}">
                  <a16:creationId xmlns:a16="http://schemas.microsoft.com/office/drawing/2014/main" id="{00000000-0008-0000-0800-000007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5</xdr:row>
          <xdr:rowOff>251460</xdr:rowOff>
        </xdr:from>
        <xdr:to>
          <xdr:col>5</xdr:col>
          <xdr:colOff>899160</xdr:colOff>
          <xdr:row>7</xdr:row>
          <xdr:rowOff>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  <a:ext uri="{FF2B5EF4-FFF2-40B4-BE49-F238E27FC236}">
                  <a16:creationId xmlns:a16="http://schemas.microsoft.com/office/drawing/2014/main" id="{00000000-0008-0000-0800-0000088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405305</xdr:colOff>
      <xdr:row>0</xdr:row>
      <xdr:rowOff>32844</xdr:rowOff>
    </xdr:from>
    <xdr:to>
      <xdr:col>5</xdr:col>
      <xdr:colOff>366297</xdr:colOff>
      <xdr:row>0</xdr:row>
      <xdr:rowOff>867415</xdr:rowOff>
    </xdr:to>
    <xdr:pic>
      <xdr:nvPicPr>
        <xdr:cNvPr id="23" name="Рисунок 22" descr="Вопросы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1"/>
            </a:ext>
          </a:extLst>
        </a:blip>
        <a:stretch>
          <a:fillRect/>
        </a:stretch>
      </xdr:blipFill>
      <xdr:spPr>
        <a:xfrm>
          <a:off x="5189702" y="32844"/>
          <a:ext cx="858750" cy="834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2231571</xdr:colOff>
      <xdr:row>20</xdr:row>
      <xdr:rowOff>27214</xdr:rowOff>
    </xdr:from>
    <xdr:to>
      <xdr:col>14</xdr:col>
      <xdr:colOff>861786</xdr:colOff>
      <xdr:row>34</xdr:row>
      <xdr:rowOff>139474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449286" cy="3867831"/>
        </a:xfrm>
        <a:prstGeom prst="rect">
          <a:avLst/>
        </a:prstGeom>
      </xdr:spPr>
    </xdr:pic>
    <xdr:clientData/>
  </xdr:twoCellAnchor>
  <xdr:twoCellAnchor editAs="oneCell">
    <xdr:from>
      <xdr:col>7</xdr:col>
      <xdr:colOff>290284</xdr:colOff>
      <xdr:row>20</xdr:row>
      <xdr:rowOff>18144</xdr:rowOff>
    </xdr:from>
    <xdr:to>
      <xdr:col>12</xdr:col>
      <xdr:colOff>934356</xdr:colOff>
      <xdr:row>30</xdr:row>
      <xdr:rowOff>10429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3931" y="5695791"/>
          <a:ext cx="5940719" cy="2733991"/>
        </a:xfrm>
        <a:prstGeom prst="rect">
          <a:avLst/>
        </a:prstGeom>
      </xdr:spPr>
    </xdr:pic>
    <xdr:clientData/>
  </xdr:twoCellAnchor>
  <xdr:twoCellAnchor>
    <xdr:from>
      <xdr:col>7</xdr:col>
      <xdr:colOff>417287</xdr:colOff>
      <xdr:row>19</xdr:row>
      <xdr:rowOff>199558</xdr:rowOff>
    </xdr:from>
    <xdr:to>
      <xdr:col>7</xdr:col>
      <xdr:colOff>417287</xdr:colOff>
      <xdr:row>29</xdr:row>
      <xdr:rowOff>192358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CxnSpPr/>
      </xdr:nvCxnSpPr>
      <xdr:spPr>
        <a:xfrm flipH="1">
          <a:off x="7112001" y="5631529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1148974</xdr:colOff>
      <xdr:row>19</xdr:row>
      <xdr:rowOff>195805</xdr:rowOff>
    </xdr:from>
    <xdr:to>
      <xdr:col>7</xdr:col>
      <xdr:colOff>1148974</xdr:colOff>
      <xdr:row>29</xdr:row>
      <xdr:rowOff>156234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CxnSpPr/>
      </xdr:nvCxnSpPr>
      <xdr:spPr>
        <a:xfrm flipH="1">
          <a:off x="7842803" y="5625829"/>
          <a:ext cx="0" cy="2704868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780143</xdr:colOff>
      <xdr:row>19</xdr:row>
      <xdr:rowOff>199131</xdr:rowOff>
    </xdr:from>
    <xdr:to>
      <xdr:col>7</xdr:col>
      <xdr:colOff>780143</xdr:colOff>
      <xdr:row>20</xdr:row>
      <xdr:rowOff>89131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CxnSpPr/>
      </xdr:nvCxnSpPr>
      <xdr:spPr>
        <a:xfrm flipH="1">
          <a:off x="7473972" y="5629155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415073</xdr:colOff>
      <xdr:row>19</xdr:row>
      <xdr:rowOff>201341</xdr:rowOff>
    </xdr:from>
    <xdr:to>
      <xdr:col>7</xdr:col>
      <xdr:colOff>775073</xdr:colOff>
      <xdr:row>19</xdr:row>
      <xdr:rowOff>201341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CxnSpPr/>
      </xdr:nvCxnSpPr>
      <xdr:spPr>
        <a:xfrm>
          <a:off x="7109787" y="5633312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854927</xdr:colOff>
      <xdr:row>19</xdr:row>
      <xdr:rowOff>201342</xdr:rowOff>
    </xdr:from>
    <xdr:to>
      <xdr:col>7</xdr:col>
      <xdr:colOff>854927</xdr:colOff>
      <xdr:row>20</xdr:row>
      <xdr:rowOff>91342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CxnSpPr/>
      </xdr:nvCxnSpPr>
      <xdr:spPr>
        <a:xfrm flipH="1">
          <a:off x="7548756" y="5631366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851830</xdr:colOff>
      <xdr:row>19</xdr:row>
      <xdr:rowOff>201341</xdr:rowOff>
    </xdr:from>
    <xdr:to>
      <xdr:col>7</xdr:col>
      <xdr:colOff>1139830</xdr:colOff>
      <xdr:row>19</xdr:row>
      <xdr:rowOff>201341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CxnSpPr/>
      </xdr:nvCxnSpPr>
      <xdr:spPr>
        <a:xfrm>
          <a:off x="7545659" y="563136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424365</xdr:colOff>
      <xdr:row>19</xdr:row>
      <xdr:rowOff>179659</xdr:rowOff>
    </xdr:from>
    <xdr:to>
      <xdr:col>7</xdr:col>
      <xdr:colOff>501600</xdr:colOff>
      <xdr:row>19</xdr:row>
      <xdr:rowOff>223262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/>
      </xdr:nvSpPr>
      <xdr:spPr>
        <a:xfrm rot="16200000">
          <a:off x="7135010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696951</xdr:colOff>
      <xdr:row>19</xdr:row>
      <xdr:rowOff>179659</xdr:rowOff>
    </xdr:from>
    <xdr:to>
      <xdr:col>7</xdr:col>
      <xdr:colOff>774186</xdr:colOff>
      <xdr:row>19</xdr:row>
      <xdr:rowOff>223262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/>
      </xdr:nvSpPr>
      <xdr:spPr>
        <a:xfrm rot="5400000">
          <a:off x="7407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864220</xdr:colOff>
      <xdr:row>19</xdr:row>
      <xdr:rowOff>179660</xdr:rowOff>
    </xdr:from>
    <xdr:to>
      <xdr:col>7</xdr:col>
      <xdr:colOff>941455</xdr:colOff>
      <xdr:row>19</xdr:row>
      <xdr:rowOff>223263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/>
      </xdr:nvSpPr>
      <xdr:spPr>
        <a:xfrm rot="16200000">
          <a:off x="7574865" y="55928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1077951</xdr:colOff>
      <xdr:row>19</xdr:row>
      <xdr:rowOff>179659</xdr:rowOff>
    </xdr:from>
    <xdr:to>
      <xdr:col>7</xdr:col>
      <xdr:colOff>1155186</xdr:colOff>
      <xdr:row>19</xdr:row>
      <xdr:rowOff>223262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/>
      </xdr:nvSpPr>
      <xdr:spPr>
        <a:xfrm rot="5400000">
          <a:off x="7788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635683</xdr:colOff>
      <xdr:row>25</xdr:row>
      <xdr:rowOff>40268</xdr:rowOff>
    </xdr:from>
    <xdr:to>
      <xdr:col>9</xdr:col>
      <xdr:colOff>635683</xdr:colOff>
      <xdr:row>26</xdr:row>
      <xdr:rowOff>85829</xdr:rowOff>
    </xdr:to>
    <xdr:cxnSp macro="">
      <xdr:nvCxnSpPr>
        <xdr:cNvPr id="38" name="Прямая соединительная линия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CxnSpPr/>
      </xdr:nvCxnSpPr>
      <xdr:spPr>
        <a:xfrm flipH="1" flipV="1">
          <a:off x="9931463" y="6994292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1152292</xdr:colOff>
      <xdr:row>26</xdr:row>
      <xdr:rowOff>77445</xdr:rowOff>
    </xdr:from>
    <xdr:to>
      <xdr:col>9</xdr:col>
      <xdr:colOff>638341</xdr:colOff>
      <xdr:row>26</xdr:row>
      <xdr:rowOff>77445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CxnSpPr/>
      </xdr:nvCxnSpPr>
      <xdr:spPr>
        <a:xfrm flipH="1" flipV="1">
          <a:off x="7846121" y="7489908"/>
          <a:ext cx="20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1155390</xdr:colOff>
      <xdr:row>26</xdr:row>
      <xdr:rowOff>55756</xdr:rowOff>
    </xdr:from>
    <xdr:to>
      <xdr:col>7</xdr:col>
      <xdr:colOff>1232625</xdr:colOff>
      <xdr:row>26</xdr:row>
      <xdr:rowOff>99359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/>
      </xdr:nvSpPr>
      <xdr:spPr>
        <a:xfrm rot="16200000">
          <a:off x="7866035" y="745140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548268</xdr:colOff>
      <xdr:row>26</xdr:row>
      <xdr:rowOff>55757</xdr:rowOff>
    </xdr:from>
    <xdr:to>
      <xdr:col>9</xdr:col>
      <xdr:colOff>625503</xdr:colOff>
      <xdr:row>26</xdr:row>
      <xdr:rowOff>99360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/>
      </xdr:nvSpPr>
      <xdr:spPr>
        <a:xfrm rot="5400000">
          <a:off x="9860864" y="745140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715537</xdr:colOff>
      <xdr:row>25</xdr:row>
      <xdr:rowOff>43366</xdr:rowOff>
    </xdr:from>
    <xdr:to>
      <xdr:col>9</xdr:col>
      <xdr:colOff>715537</xdr:colOff>
      <xdr:row>26</xdr:row>
      <xdr:rowOff>88927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CxnSpPr/>
      </xdr:nvCxnSpPr>
      <xdr:spPr>
        <a:xfrm flipH="1" flipV="1">
          <a:off x="10011317" y="6997390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1152293</xdr:colOff>
      <xdr:row>29</xdr:row>
      <xdr:rowOff>148683</xdr:rowOff>
    </xdr:from>
    <xdr:to>
      <xdr:col>12</xdr:col>
      <xdr:colOff>106207</xdr:colOff>
      <xdr:row>29</xdr:row>
      <xdr:rowOff>148683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CxnSpPr/>
      </xdr:nvCxnSpPr>
      <xdr:spPr>
        <a:xfrm flipH="1" flipV="1">
          <a:off x="7847007" y="8323854"/>
          <a:ext cx="424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127000</xdr:colOff>
      <xdr:row>19</xdr:row>
      <xdr:rowOff>192317</xdr:rowOff>
    </xdr:from>
    <xdr:to>
      <xdr:col>12</xdr:col>
      <xdr:colOff>127000</xdr:colOff>
      <xdr:row>29</xdr:row>
      <xdr:rowOff>152746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CxnSpPr/>
      </xdr:nvCxnSpPr>
      <xdr:spPr>
        <a:xfrm flipH="1">
          <a:off x="12115800" y="5624288"/>
          <a:ext cx="0" cy="27036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413657</xdr:colOff>
      <xdr:row>19</xdr:row>
      <xdr:rowOff>195943</xdr:rowOff>
    </xdr:from>
    <xdr:to>
      <xdr:col>12</xdr:col>
      <xdr:colOff>413657</xdr:colOff>
      <xdr:row>20</xdr:row>
      <xdr:rowOff>85943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CxnSpPr/>
      </xdr:nvCxnSpPr>
      <xdr:spPr>
        <a:xfrm flipH="1">
          <a:off x="12402457" y="5627914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493485</xdr:colOff>
      <xdr:row>19</xdr:row>
      <xdr:rowOff>199571</xdr:rowOff>
    </xdr:from>
    <xdr:to>
      <xdr:col>12</xdr:col>
      <xdr:colOff>493485</xdr:colOff>
      <xdr:row>20</xdr:row>
      <xdr:rowOff>89571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CxnSpPr/>
      </xdr:nvCxnSpPr>
      <xdr:spPr>
        <a:xfrm flipH="1">
          <a:off x="12482285" y="5631542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130629</xdr:colOff>
      <xdr:row>19</xdr:row>
      <xdr:rowOff>192314</xdr:rowOff>
    </xdr:from>
    <xdr:to>
      <xdr:col>12</xdr:col>
      <xdr:colOff>418629</xdr:colOff>
      <xdr:row>19</xdr:row>
      <xdr:rowOff>192314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CxnSpPr/>
      </xdr:nvCxnSpPr>
      <xdr:spPr>
        <a:xfrm>
          <a:off x="12119429" y="562428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856343</xdr:colOff>
      <xdr:row>19</xdr:row>
      <xdr:rowOff>195937</xdr:rowOff>
    </xdr:from>
    <xdr:to>
      <xdr:col>12</xdr:col>
      <xdr:colOff>856343</xdr:colOff>
      <xdr:row>29</xdr:row>
      <xdr:rowOff>188737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CxnSpPr/>
      </xdr:nvCxnSpPr>
      <xdr:spPr>
        <a:xfrm flipH="1">
          <a:off x="12845143" y="5627908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489857</xdr:colOff>
      <xdr:row>19</xdr:row>
      <xdr:rowOff>195943</xdr:rowOff>
    </xdr:from>
    <xdr:to>
      <xdr:col>12</xdr:col>
      <xdr:colOff>849857</xdr:colOff>
      <xdr:row>19</xdr:row>
      <xdr:rowOff>195943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CxnSpPr/>
      </xdr:nvCxnSpPr>
      <xdr:spPr>
        <a:xfrm>
          <a:off x="12478657" y="5627914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134258</xdr:colOff>
      <xdr:row>19</xdr:row>
      <xdr:rowOff>170543</xdr:rowOff>
    </xdr:from>
    <xdr:to>
      <xdr:col>12</xdr:col>
      <xdr:colOff>211493</xdr:colOff>
      <xdr:row>19</xdr:row>
      <xdr:rowOff>214146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 rot="16200000">
          <a:off x="12139874" y="5585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504372</xdr:colOff>
      <xdr:row>19</xdr:row>
      <xdr:rowOff>174172</xdr:rowOff>
    </xdr:from>
    <xdr:to>
      <xdr:col>12</xdr:col>
      <xdr:colOff>581607</xdr:colOff>
      <xdr:row>19</xdr:row>
      <xdr:rowOff>217775</xdr:rowOff>
    </xdr:to>
    <xdr:sp macro="" textlink="">
      <xdr:nvSpPr>
        <xdr:cNvPr id="53" name="Равнобедренный треугольник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/>
      </xdr:nvSpPr>
      <xdr:spPr>
        <a:xfrm rot="16200000">
          <a:off x="12509988" y="558932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337457</xdr:colOff>
      <xdr:row>19</xdr:row>
      <xdr:rowOff>170544</xdr:rowOff>
    </xdr:from>
    <xdr:to>
      <xdr:col>12</xdr:col>
      <xdr:colOff>414692</xdr:colOff>
      <xdr:row>19</xdr:row>
      <xdr:rowOff>214147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/>
      </xdr:nvSpPr>
      <xdr:spPr>
        <a:xfrm rot="5400000">
          <a:off x="12343073" y="5585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776515</xdr:colOff>
      <xdr:row>19</xdr:row>
      <xdr:rowOff>177801</xdr:rowOff>
    </xdr:from>
    <xdr:to>
      <xdr:col>12</xdr:col>
      <xdr:colOff>853750</xdr:colOff>
      <xdr:row>19</xdr:row>
      <xdr:rowOff>221404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/>
      </xdr:nvSpPr>
      <xdr:spPr>
        <a:xfrm rot="5400000">
          <a:off x="12782131" y="559295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714829</xdr:colOff>
      <xdr:row>26</xdr:row>
      <xdr:rowOff>83457</xdr:rowOff>
    </xdr:from>
    <xdr:to>
      <xdr:col>12</xdr:col>
      <xdr:colOff>117422</xdr:colOff>
      <xdr:row>26</xdr:row>
      <xdr:rowOff>83457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CxnSpPr/>
      </xdr:nvCxnSpPr>
      <xdr:spPr>
        <a:xfrm flipH="1" flipV="1">
          <a:off x="10014858" y="7496628"/>
          <a:ext cx="2091364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43542</xdr:colOff>
      <xdr:row>26</xdr:row>
      <xdr:rowOff>61686</xdr:rowOff>
    </xdr:from>
    <xdr:to>
      <xdr:col>12</xdr:col>
      <xdr:colOff>120777</xdr:colOff>
      <xdr:row>26</xdr:row>
      <xdr:rowOff>105289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/>
      </xdr:nvSpPr>
      <xdr:spPr>
        <a:xfrm rot="5400000">
          <a:off x="12049158" y="7458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725714</xdr:colOff>
      <xdr:row>26</xdr:row>
      <xdr:rowOff>61685</xdr:rowOff>
    </xdr:from>
    <xdr:to>
      <xdr:col>9</xdr:col>
      <xdr:colOff>802949</xdr:colOff>
      <xdr:row>26</xdr:row>
      <xdr:rowOff>105288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/>
      </xdr:nvSpPr>
      <xdr:spPr>
        <a:xfrm rot="16200000">
          <a:off x="10042559" y="745804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39914</xdr:colOff>
      <xdr:row>29</xdr:row>
      <xdr:rowOff>123371</xdr:rowOff>
    </xdr:from>
    <xdr:to>
      <xdr:col>12</xdr:col>
      <xdr:colOff>117149</xdr:colOff>
      <xdr:row>29</xdr:row>
      <xdr:rowOff>166974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/>
      </xdr:nvSpPr>
      <xdr:spPr>
        <a:xfrm rot="5400000">
          <a:off x="12045530" y="82817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1157514</xdr:colOff>
      <xdr:row>29</xdr:row>
      <xdr:rowOff>127000</xdr:rowOff>
    </xdr:from>
    <xdr:to>
      <xdr:col>7</xdr:col>
      <xdr:colOff>1234749</xdr:colOff>
      <xdr:row>29</xdr:row>
      <xdr:rowOff>170603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/>
      </xdr:nvSpPr>
      <xdr:spPr>
        <a:xfrm rot="16200000">
          <a:off x="7869044" y="82853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186765</xdr:colOff>
      <xdr:row>28</xdr:row>
      <xdr:rowOff>127000</xdr:rowOff>
    </xdr:from>
    <xdr:to>
      <xdr:col>10</xdr:col>
      <xdr:colOff>248024</xdr:colOff>
      <xdr:row>29</xdr:row>
      <xdr:rowOff>184631</xdr:rowOff>
    </xdr:to>
    <xdr:sp macro="" textlink="$F$31">
      <xdr:nvSpPr>
        <xdr:cNvPr id="61" name="Прямоугольник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/>
      </xdr:nvSpPr>
      <xdr:spPr>
        <a:xfrm>
          <a:off x="9487647" y="8038353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968F19B-9937-4E8D-BF54-A9D662ECCC3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2046,00 мм</a:t>
          </a:fld>
          <a:endParaRPr lang="ru-RU" sz="2400" b="1"/>
        </a:p>
      </xdr:txBody>
    </xdr:sp>
    <xdr:clientData/>
  </xdr:twoCellAnchor>
  <xdr:twoCellAnchor>
    <xdr:from>
      <xdr:col>8</xdr:col>
      <xdr:colOff>74706</xdr:colOff>
      <xdr:row>26</xdr:row>
      <xdr:rowOff>37353</xdr:rowOff>
    </xdr:from>
    <xdr:to>
      <xdr:col>9</xdr:col>
      <xdr:colOff>135966</xdr:colOff>
      <xdr:row>27</xdr:row>
      <xdr:rowOff>94984</xdr:rowOff>
    </xdr:to>
    <xdr:sp macro="" textlink="$F$30">
      <xdr:nvSpPr>
        <xdr:cNvPr id="62" name="Прямоугольни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/>
      </xdr:nvSpPr>
      <xdr:spPr>
        <a:xfrm>
          <a:off x="8479118" y="7440706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1015,00 мм</a:t>
          </a:fld>
          <a:endParaRPr lang="ru-RU" sz="2400" b="1"/>
        </a:p>
      </xdr:txBody>
    </xdr:sp>
    <xdr:clientData/>
  </xdr:twoCellAnchor>
  <xdr:twoCellAnchor>
    <xdr:from>
      <xdr:col>10</xdr:col>
      <xdr:colOff>463177</xdr:colOff>
      <xdr:row>26</xdr:row>
      <xdr:rowOff>52295</xdr:rowOff>
    </xdr:from>
    <xdr:to>
      <xdr:col>11</xdr:col>
      <xdr:colOff>524436</xdr:colOff>
      <xdr:row>27</xdr:row>
      <xdr:rowOff>109926</xdr:rowOff>
    </xdr:to>
    <xdr:sp macro="" textlink="$F$30">
      <xdr:nvSpPr>
        <xdr:cNvPr id="63" name="Прямоугольник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/>
      </xdr:nvSpPr>
      <xdr:spPr>
        <a:xfrm>
          <a:off x="10660530" y="7455648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1015,00 мм</a:t>
          </a:fld>
          <a:endParaRPr lang="ru-RU" sz="2400" b="1"/>
        </a:p>
      </xdr:txBody>
    </xdr:sp>
    <xdr:clientData/>
  </xdr:twoCellAnchor>
  <xdr:twoCellAnchor>
    <xdr:from>
      <xdr:col>7</xdr:col>
      <xdr:colOff>37354</xdr:colOff>
      <xdr:row>18</xdr:row>
      <xdr:rowOff>216647</xdr:rowOff>
    </xdr:from>
    <xdr:to>
      <xdr:col>7</xdr:col>
      <xdr:colOff>995084</xdr:colOff>
      <xdr:row>20</xdr:row>
      <xdr:rowOff>1494</xdr:rowOff>
    </xdr:to>
    <xdr:sp macro="" textlink="$F$27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/>
      </xdr:nvSpPr>
      <xdr:spPr>
        <a:xfrm>
          <a:off x="6634097" y="5311161"/>
          <a:ext cx="957730" cy="30736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73,00 мм</a:t>
          </a:fld>
          <a:endParaRPr lang="ru-RU" sz="2400" b="1"/>
        </a:p>
      </xdr:txBody>
    </xdr:sp>
    <xdr:clientData/>
  </xdr:twoCellAnchor>
  <xdr:twoCellAnchor>
    <xdr:from>
      <xdr:col>7</xdr:col>
      <xdr:colOff>986118</xdr:colOff>
      <xdr:row>19</xdr:row>
      <xdr:rowOff>37353</xdr:rowOff>
    </xdr:from>
    <xdr:to>
      <xdr:col>8</xdr:col>
      <xdr:colOff>233083</xdr:colOff>
      <xdr:row>20</xdr:row>
      <xdr:rowOff>94984</xdr:rowOff>
    </xdr:to>
    <xdr:sp macro="" textlink="$F$28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/>
      </xdr:nvSpPr>
      <xdr:spPr>
        <a:xfrm>
          <a:off x="7679765" y="546100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61,00 мм</a:t>
          </a:fld>
          <a:endParaRPr lang="ru-RU" sz="2400" b="1"/>
        </a:p>
      </xdr:txBody>
    </xdr:sp>
    <xdr:clientData/>
  </xdr:twoCellAnchor>
  <xdr:twoCellAnchor>
    <xdr:from>
      <xdr:col>11</xdr:col>
      <xdr:colOff>201706</xdr:colOff>
      <xdr:row>19</xdr:row>
      <xdr:rowOff>29883</xdr:rowOff>
    </xdr:from>
    <xdr:to>
      <xdr:col>12</xdr:col>
      <xdr:colOff>262966</xdr:colOff>
      <xdr:row>20</xdr:row>
      <xdr:rowOff>87514</xdr:rowOff>
    </xdr:to>
    <xdr:sp macro="" textlink="$F$28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/>
      </xdr:nvSpPr>
      <xdr:spPr>
        <a:xfrm>
          <a:off x="11295530" y="545353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61,00 мм</a:t>
          </a:fld>
          <a:endParaRPr lang="ru-RU" sz="2400" b="1"/>
        </a:p>
      </xdr:txBody>
    </xdr:sp>
    <xdr:clientData/>
  </xdr:twoCellAnchor>
  <xdr:twoCellAnchor>
    <xdr:from>
      <xdr:col>12</xdr:col>
      <xdr:colOff>381001</xdr:colOff>
      <xdr:row>18</xdr:row>
      <xdr:rowOff>201707</xdr:rowOff>
    </xdr:from>
    <xdr:to>
      <xdr:col>12</xdr:col>
      <xdr:colOff>1338731</xdr:colOff>
      <xdr:row>19</xdr:row>
      <xdr:rowOff>236926</xdr:rowOff>
    </xdr:to>
    <xdr:sp macro="" textlink="$F$27">
      <xdr:nvSpPr>
        <xdr:cNvPr id="67" name="Прямоугольни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/>
      </xdr:nvSpPr>
      <xdr:spPr>
        <a:xfrm>
          <a:off x="12371295" y="534894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73,00 мм</a:t>
          </a:fld>
          <a:endParaRPr lang="ru-RU" sz="2400" b="1"/>
        </a:p>
      </xdr:txBody>
    </xdr:sp>
    <xdr:clientData/>
  </xdr:twoCellAnchor>
  <xdr:twoCellAnchor>
    <xdr:from>
      <xdr:col>12</xdr:col>
      <xdr:colOff>2082670</xdr:colOff>
      <xdr:row>33</xdr:row>
      <xdr:rowOff>226392</xdr:rowOff>
    </xdr:from>
    <xdr:to>
      <xdr:col>12</xdr:col>
      <xdr:colOff>2329441</xdr:colOff>
      <xdr:row>33</xdr:row>
      <xdr:rowOff>226392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CxnSpPr/>
      </xdr:nvCxnSpPr>
      <xdr:spPr>
        <a:xfrm flipH="1">
          <a:off x="14059322" y="9420088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2087217</xdr:colOff>
      <xdr:row>20</xdr:row>
      <xdr:rowOff>143566</xdr:rowOff>
    </xdr:from>
    <xdr:to>
      <xdr:col>12</xdr:col>
      <xdr:colOff>2333988</xdr:colOff>
      <xdr:row>20</xdr:row>
      <xdr:rowOff>143566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CxnSpPr/>
      </xdr:nvCxnSpPr>
      <xdr:spPr>
        <a:xfrm flipH="1">
          <a:off x="14063869" y="5830957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2087218</xdr:colOff>
      <xdr:row>20</xdr:row>
      <xdr:rowOff>154608</xdr:rowOff>
    </xdr:from>
    <xdr:to>
      <xdr:col>12</xdr:col>
      <xdr:colOff>2087218</xdr:colOff>
      <xdr:row>33</xdr:row>
      <xdr:rowOff>212303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CxnSpPr/>
      </xdr:nvCxnSpPr>
      <xdr:spPr>
        <a:xfrm flipH="1">
          <a:off x="14063870" y="5841999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2225261</xdr:colOff>
      <xdr:row>34</xdr:row>
      <xdr:rowOff>88348</xdr:rowOff>
    </xdr:from>
    <xdr:to>
      <xdr:col>12</xdr:col>
      <xdr:colOff>2462696</xdr:colOff>
      <xdr:row>34</xdr:row>
      <xdr:rowOff>88348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CxnSpPr/>
      </xdr:nvCxnSpPr>
      <xdr:spPr>
        <a:xfrm flipH="1">
          <a:off x="14201913" y="9536044"/>
          <a:ext cx="23743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2236304</xdr:colOff>
      <xdr:row>33</xdr:row>
      <xdr:rowOff>215347</xdr:rowOff>
    </xdr:from>
    <xdr:to>
      <xdr:col>12</xdr:col>
      <xdr:colOff>2236305</xdr:colOff>
      <xdr:row>34</xdr:row>
      <xdr:rowOff>105347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CxnSpPr/>
      </xdr:nvCxnSpPr>
      <xdr:spPr>
        <a:xfrm flipV="1">
          <a:off x="14212956" y="9409043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77304</xdr:rowOff>
    </xdr:from>
    <xdr:to>
      <xdr:col>12</xdr:col>
      <xdr:colOff>2468218</xdr:colOff>
      <xdr:row>34</xdr:row>
      <xdr:rowOff>221304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CxnSpPr/>
      </xdr:nvCxnSpPr>
      <xdr:spPr>
        <a:xfrm flipV="1">
          <a:off x="14444869" y="9525000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2766392</xdr:colOff>
      <xdr:row>34</xdr:row>
      <xdr:rowOff>88348</xdr:rowOff>
    </xdr:from>
    <xdr:to>
      <xdr:col>12</xdr:col>
      <xdr:colOff>2766393</xdr:colOff>
      <xdr:row>34</xdr:row>
      <xdr:rowOff>232348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CxnSpPr/>
      </xdr:nvCxnSpPr>
      <xdr:spPr>
        <a:xfrm flipV="1">
          <a:off x="14743044" y="9536044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215349</xdr:rowOff>
    </xdr:from>
    <xdr:to>
      <xdr:col>12</xdr:col>
      <xdr:colOff>2756217</xdr:colOff>
      <xdr:row>34</xdr:row>
      <xdr:rowOff>215349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CxnSpPr/>
      </xdr:nvCxnSpPr>
      <xdr:spPr>
        <a:xfrm flipH="1">
          <a:off x="14444869" y="966304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2678044</xdr:colOff>
      <xdr:row>34</xdr:row>
      <xdr:rowOff>193261</xdr:rowOff>
    </xdr:from>
    <xdr:to>
      <xdr:col>12</xdr:col>
      <xdr:colOff>2755279</xdr:colOff>
      <xdr:row>34</xdr:row>
      <xdr:rowOff>236864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/>
      </xdr:nvSpPr>
      <xdr:spPr>
        <a:xfrm rot="5400000">
          <a:off x="14671512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2462695</xdr:colOff>
      <xdr:row>34</xdr:row>
      <xdr:rowOff>193261</xdr:rowOff>
    </xdr:from>
    <xdr:to>
      <xdr:col>12</xdr:col>
      <xdr:colOff>2539930</xdr:colOff>
      <xdr:row>34</xdr:row>
      <xdr:rowOff>236864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/>
      </xdr:nvSpPr>
      <xdr:spPr>
        <a:xfrm rot="16200000">
          <a:off x="14456163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2065381</xdr:colOff>
      <xdr:row>33</xdr:row>
      <xdr:rowOff>143315</xdr:rowOff>
    </xdr:from>
    <xdr:to>
      <xdr:col>12</xdr:col>
      <xdr:colOff>2108984</xdr:colOff>
      <xdr:row>33</xdr:row>
      <xdr:rowOff>220550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/>
      </xdr:nvSpPr>
      <xdr:spPr>
        <a:xfrm rot="10800000">
          <a:off x="14042033" y="933701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2214468</xdr:colOff>
      <xdr:row>34</xdr:row>
      <xdr:rowOff>43923</xdr:rowOff>
    </xdr:from>
    <xdr:to>
      <xdr:col>12</xdr:col>
      <xdr:colOff>2258071</xdr:colOff>
      <xdr:row>34</xdr:row>
      <xdr:rowOff>121158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/>
      </xdr:nvSpPr>
      <xdr:spPr>
        <a:xfrm rot="10800000">
          <a:off x="14191120" y="949161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2214217</xdr:colOff>
      <xdr:row>33</xdr:row>
      <xdr:rowOff>193261</xdr:rowOff>
    </xdr:from>
    <xdr:to>
      <xdr:col>12</xdr:col>
      <xdr:colOff>2257820</xdr:colOff>
      <xdr:row>34</xdr:row>
      <xdr:rowOff>16496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/>
      </xdr:nvSpPr>
      <xdr:spPr>
        <a:xfrm>
          <a:off x="14190869" y="938695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2065130</xdr:colOff>
      <xdr:row>20</xdr:row>
      <xdr:rowOff>149088</xdr:rowOff>
    </xdr:from>
    <xdr:to>
      <xdr:col>12</xdr:col>
      <xdr:colOff>2108733</xdr:colOff>
      <xdr:row>20</xdr:row>
      <xdr:rowOff>226323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/>
      </xdr:nvSpPr>
      <xdr:spPr>
        <a:xfrm>
          <a:off x="14041782" y="583647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761999</xdr:colOff>
      <xdr:row>20</xdr:row>
      <xdr:rowOff>127000</xdr:rowOff>
    </xdr:from>
    <xdr:to>
      <xdr:col>15</xdr:col>
      <xdr:colOff>114248</xdr:colOff>
      <xdr:row>20</xdr:row>
      <xdr:rowOff>127000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CxnSpPr/>
      </xdr:nvCxnSpPr>
      <xdr:spPr>
        <a:xfrm flipH="1">
          <a:off x="16554173" y="5814391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762001</xdr:colOff>
      <xdr:row>34</xdr:row>
      <xdr:rowOff>88348</xdr:rowOff>
    </xdr:from>
    <xdr:to>
      <xdr:col>15</xdr:col>
      <xdr:colOff>114250</xdr:colOff>
      <xdr:row>34</xdr:row>
      <xdr:rowOff>88348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CxnSpPr/>
      </xdr:nvCxnSpPr>
      <xdr:spPr>
        <a:xfrm flipH="1">
          <a:off x="16554175" y="9536044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25</xdr:row>
      <xdr:rowOff>0</xdr:rowOff>
    </xdr:from>
    <xdr:to>
      <xdr:col>16</xdr:col>
      <xdr:colOff>0</xdr:colOff>
      <xdr:row>38</xdr:row>
      <xdr:rowOff>57695</xdr:rowOff>
    </xdr:to>
    <xdr:cxnSp macro="">
      <xdr:nvCxnSpPr>
        <xdr:cNvPr id="87" name="Прямая соединительная линия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CxnSpPr/>
      </xdr:nvCxnSpPr>
      <xdr:spPr>
        <a:xfrm flipH="1">
          <a:off x="17327217" y="6957391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115956</xdr:colOff>
      <xdr:row>20</xdr:row>
      <xdr:rowOff>121478</xdr:rowOff>
    </xdr:from>
    <xdr:to>
      <xdr:col>15</xdr:col>
      <xdr:colOff>115956</xdr:colOff>
      <xdr:row>34</xdr:row>
      <xdr:rowOff>69173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CxnSpPr/>
      </xdr:nvCxnSpPr>
      <xdr:spPr>
        <a:xfrm flipH="1">
          <a:off x="16802652" y="5808869"/>
          <a:ext cx="0" cy="37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93869</xdr:colOff>
      <xdr:row>20</xdr:row>
      <xdr:rowOff>127000</xdr:rowOff>
    </xdr:from>
    <xdr:to>
      <xdr:col>15</xdr:col>
      <xdr:colOff>137472</xdr:colOff>
      <xdr:row>20</xdr:row>
      <xdr:rowOff>204235</xdr:rowOff>
    </xdr:to>
    <xdr:sp macro="" textlink="">
      <xdr:nvSpPr>
        <xdr:cNvPr id="89" name="Равнобедренный треугольник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/>
      </xdr:nvSpPr>
      <xdr:spPr>
        <a:xfrm>
          <a:off x="16780565" y="581439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93869</xdr:colOff>
      <xdr:row>34</xdr:row>
      <xdr:rowOff>0</xdr:rowOff>
    </xdr:from>
    <xdr:to>
      <xdr:col>15</xdr:col>
      <xdr:colOff>137472</xdr:colOff>
      <xdr:row>34</xdr:row>
      <xdr:rowOff>77235</xdr:rowOff>
    </xdr:to>
    <xdr:sp macro="" textlink="">
      <xdr:nvSpPr>
        <xdr:cNvPr id="90" name="Равнобедренный треугольник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/>
      </xdr:nvSpPr>
      <xdr:spPr>
        <a:xfrm rot="10800000">
          <a:off x="16780565" y="944769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104913</xdr:colOff>
      <xdr:row>32</xdr:row>
      <xdr:rowOff>82826</xdr:rowOff>
    </xdr:from>
    <xdr:to>
      <xdr:col>13</xdr:col>
      <xdr:colOff>104914</xdr:colOff>
      <xdr:row>34</xdr:row>
      <xdr:rowOff>78826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CxnSpPr/>
      </xdr:nvCxnSpPr>
      <xdr:spPr>
        <a:xfrm flipV="1">
          <a:off x="15422217" y="9022522"/>
          <a:ext cx="1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82826</xdr:colOff>
      <xdr:row>32</xdr:row>
      <xdr:rowOff>82826</xdr:rowOff>
    </xdr:from>
    <xdr:to>
      <xdr:col>13</xdr:col>
      <xdr:colOff>126429</xdr:colOff>
      <xdr:row>32</xdr:row>
      <xdr:rowOff>160061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/>
      </xdr:nvSpPr>
      <xdr:spPr>
        <a:xfrm>
          <a:off x="15400130" y="902252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82827</xdr:colOff>
      <xdr:row>33</xdr:row>
      <xdr:rowOff>253999</xdr:rowOff>
    </xdr:from>
    <xdr:to>
      <xdr:col>13</xdr:col>
      <xdr:colOff>126430</xdr:colOff>
      <xdr:row>34</xdr:row>
      <xdr:rowOff>77234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/>
      </xdr:nvSpPr>
      <xdr:spPr>
        <a:xfrm rot="10800000">
          <a:off x="15400131" y="944769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259521</xdr:colOff>
      <xdr:row>25</xdr:row>
      <xdr:rowOff>397566</xdr:rowOff>
    </xdr:from>
    <xdr:to>
      <xdr:col>14</xdr:col>
      <xdr:colOff>259522</xdr:colOff>
      <xdr:row>26</xdr:row>
      <xdr:rowOff>227261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CxnSpPr/>
      </xdr:nvCxnSpPr>
      <xdr:spPr>
        <a:xfrm flipV="1">
          <a:off x="16051695" y="7354957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2462696</xdr:colOff>
      <xdr:row>25</xdr:row>
      <xdr:rowOff>408609</xdr:rowOff>
    </xdr:from>
    <xdr:to>
      <xdr:col>12</xdr:col>
      <xdr:colOff>2462697</xdr:colOff>
      <xdr:row>26</xdr:row>
      <xdr:rowOff>238304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CxnSpPr/>
      </xdr:nvCxnSpPr>
      <xdr:spPr>
        <a:xfrm flipV="1">
          <a:off x="14439348" y="7366000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2457175</xdr:colOff>
      <xdr:row>26</xdr:row>
      <xdr:rowOff>231912</xdr:rowOff>
    </xdr:from>
    <xdr:to>
      <xdr:col>14</xdr:col>
      <xdr:colOff>261653</xdr:colOff>
      <xdr:row>26</xdr:row>
      <xdr:rowOff>231912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CxnSpPr/>
      </xdr:nvCxnSpPr>
      <xdr:spPr>
        <a:xfrm flipH="1" flipV="1">
          <a:off x="14433827" y="7647608"/>
          <a:ext cx="16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2451652</xdr:colOff>
      <xdr:row>26</xdr:row>
      <xdr:rowOff>215348</xdr:rowOff>
    </xdr:from>
    <xdr:to>
      <xdr:col>12</xdr:col>
      <xdr:colOff>2528887</xdr:colOff>
      <xdr:row>27</xdr:row>
      <xdr:rowOff>4951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SpPr/>
      </xdr:nvSpPr>
      <xdr:spPr>
        <a:xfrm rot="16200000">
          <a:off x="14445120" y="76142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171174</xdr:colOff>
      <xdr:row>26</xdr:row>
      <xdr:rowOff>209826</xdr:rowOff>
    </xdr:from>
    <xdr:to>
      <xdr:col>14</xdr:col>
      <xdr:colOff>248409</xdr:colOff>
      <xdr:row>26</xdr:row>
      <xdr:rowOff>253429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SpPr/>
      </xdr:nvSpPr>
      <xdr:spPr>
        <a:xfrm rot="5400000">
          <a:off x="15980164" y="760870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2760870</xdr:colOff>
      <xdr:row>19</xdr:row>
      <xdr:rowOff>204304</xdr:rowOff>
    </xdr:from>
    <xdr:to>
      <xdr:col>12</xdr:col>
      <xdr:colOff>2760871</xdr:colOff>
      <xdr:row>20</xdr:row>
      <xdr:rowOff>238304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CxnSpPr/>
      </xdr:nvCxnSpPr>
      <xdr:spPr>
        <a:xfrm flipV="1">
          <a:off x="14737522" y="5637695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215348</xdr:rowOff>
    </xdr:from>
    <xdr:to>
      <xdr:col>12</xdr:col>
      <xdr:colOff>2479262</xdr:colOff>
      <xdr:row>20</xdr:row>
      <xdr:rowOff>141348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CxnSpPr/>
      </xdr:nvCxnSpPr>
      <xdr:spPr>
        <a:xfrm flipV="1">
          <a:off x="14455913" y="5648739"/>
          <a:ext cx="1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2473741</xdr:colOff>
      <xdr:row>19</xdr:row>
      <xdr:rowOff>209827</xdr:rowOff>
    </xdr:from>
    <xdr:to>
      <xdr:col>12</xdr:col>
      <xdr:colOff>2761741</xdr:colOff>
      <xdr:row>19</xdr:row>
      <xdr:rowOff>209827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CxnSpPr/>
      </xdr:nvCxnSpPr>
      <xdr:spPr>
        <a:xfrm flipH="1">
          <a:off x="14450393" y="5643218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187739</xdr:rowOff>
    </xdr:from>
    <xdr:to>
      <xdr:col>12</xdr:col>
      <xdr:colOff>2556496</xdr:colOff>
      <xdr:row>19</xdr:row>
      <xdr:rowOff>231342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SpPr/>
      </xdr:nvSpPr>
      <xdr:spPr>
        <a:xfrm rot="16200000">
          <a:off x="14472729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2689087</xdr:colOff>
      <xdr:row>19</xdr:row>
      <xdr:rowOff>187739</xdr:rowOff>
    </xdr:from>
    <xdr:to>
      <xdr:col>12</xdr:col>
      <xdr:colOff>2766322</xdr:colOff>
      <xdr:row>19</xdr:row>
      <xdr:rowOff>231342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SpPr/>
      </xdr:nvSpPr>
      <xdr:spPr>
        <a:xfrm rot="5400000">
          <a:off x="14682555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1641928</xdr:colOff>
      <xdr:row>34</xdr:row>
      <xdr:rowOff>9071</xdr:rowOff>
    </xdr:from>
    <xdr:to>
      <xdr:col>12</xdr:col>
      <xdr:colOff>2599658</xdr:colOff>
      <xdr:row>35</xdr:row>
      <xdr:rowOff>71505</xdr:rowOff>
    </xdr:to>
    <xdr:sp macro="" textlink="$F$29">
      <xdr:nvSpPr>
        <xdr:cNvPr id="108" name="Прямоугольник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SpPr/>
      </xdr:nvSpPr>
      <xdr:spPr>
        <a:xfrm>
          <a:off x="13634357" y="9452428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2A6E-DE95-4AA2-9E57-70F38BC4920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15,00 мм</a:t>
          </a:fld>
          <a:endParaRPr lang="ru-RU" sz="2400" b="1"/>
        </a:p>
      </xdr:txBody>
    </xdr:sp>
    <xdr:clientData/>
  </xdr:twoCellAnchor>
  <xdr:twoCellAnchor>
    <xdr:from>
      <xdr:col>12</xdr:col>
      <xdr:colOff>3283856</xdr:colOff>
      <xdr:row>32</xdr:row>
      <xdr:rowOff>181429</xdr:rowOff>
    </xdr:from>
    <xdr:to>
      <xdr:col>14</xdr:col>
      <xdr:colOff>422515</xdr:colOff>
      <xdr:row>33</xdr:row>
      <xdr:rowOff>243863</xdr:rowOff>
    </xdr:to>
    <xdr:sp macro="" textlink="$D$23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SpPr/>
      </xdr:nvSpPr>
      <xdr:spPr>
        <a:xfrm>
          <a:off x="15276285" y="9116786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630483-D874-4BBD-BA11-A50C571BE2C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70,00 мм</a:t>
          </a:fld>
          <a:endParaRPr lang="ru-RU" sz="2400" b="1"/>
        </a:p>
      </xdr:txBody>
    </xdr:sp>
    <xdr:clientData/>
  </xdr:twoCellAnchor>
  <xdr:twoCellAnchor>
    <xdr:from>
      <xdr:col>12</xdr:col>
      <xdr:colOff>1808363</xdr:colOff>
      <xdr:row>25</xdr:row>
      <xdr:rowOff>141995</xdr:rowOff>
    </xdr:from>
    <xdr:to>
      <xdr:col>12</xdr:col>
      <xdr:colOff>2124797</xdr:colOff>
      <xdr:row>28</xdr:row>
      <xdr:rowOff>138154</xdr:rowOff>
    </xdr:to>
    <xdr:sp macro="" textlink="$C$17">
      <xdr:nvSpPr>
        <xdr:cNvPr id="110" name="Прямоугольник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SpPr/>
      </xdr:nvSpPr>
      <xdr:spPr>
        <a:xfrm rot="16200000">
          <a:off x="13480144" y="7420429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F317182-1F40-48E8-BC13-A793127A02B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2183,00 мм</a:t>
          </a:fld>
          <a:endParaRPr lang="ru-RU" sz="2400" b="1"/>
        </a:p>
      </xdr:txBody>
    </xdr:sp>
    <xdr:clientData/>
  </xdr:twoCellAnchor>
  <xdr:twoCellAnchor>
    <xdr:from>
      <xdr:col>15</xdr:col>
      <xdr:colOff>63500</xdr:colOff>
      <xdr:row>25</xdr:row>
      <xdr:rowOff>108857</xdr:rowOff>
    </xdr:from>
    <xdr:to>
      <xdr:col>15</xdr:col>
      <xdr:colOff>379934</xdr:colOff>
      <xdr:row>28</xdr:row>
      <xdr:rowOff>105016</xdr:rowOff>
    </xdr:to>
    <xdr:sp macro="" textlink="$F$11">
      <xdr:nvSpPr>
        <xdr:cNvPr id="111" name="Прямоугольник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SpPr/>
      </xdr:nvSpPr>
      <xdr:spPr>
        <a:xfrm rot="16200000">
          <a:off x="16452423" y="7387291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DAF6FA-B3E9-443E-8383-AC448FB966E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2200, мм</a:t>
          </a:fld>
          <a:endParaRPr lang="ru-RU" sz="2400" b="1"/>
        </a:p>
      </xdr:txBody>
    </xdr:sp>
    <xdr:clientData/>
  </xdr:twoCellAnchor>
  <xdr:twoCellAnchor>
    <xdr:from>
      <xdr:col>12</xdr:col>
      <xdr:colOff>2274453</xdr:colOff>
      <xdr:row>34</xdr:row>
      <xdr:rowOff>207818</xdr:rowOff>
    </xdr:from>
    <xdr:to>
      <xdr:col>12</xdr:col>
      <xdr:colOff>3232183</xdr:colOff>
      <xdr:row>36</xdr:row>
      <xdr:rowOff>16252</xdr:rowOff>
    </xdr:to>
    <xdr:sp macro="" textlink="$BK$24">
      <xdr:nvSpPr>
        <xdr:cNvPr id="112" name="Прямоугольник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SpPr/>
      </xdr:nvSpPr>
      <xdr:spPr>
        <a:xfrm>
          <a:off x="14281726" y="9652000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E2744B-F1A6-4F17-B0DB-8D19F6950E5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2400" b="1"/>
        </a:p>
      </xdr:txBody>
    </xdr:sp>
    <xdr:clientData/>
  </xdr:twoCellAnchor>
  <xdr:twoCellAnchor>
    <xdr:from>
      <xdr:col>12</xdr:col>
      <xdr:colOff>2782454</xdr:colOff>
      <xdr:row>27</xdr:row>
      <xdr:rowOff>23091</xdr:rowOff>
    </xdr:from>
    <xdr:to>
      <xdr:col>13</xdr:col>
      <xdr:colOff>403548</xdr:colOff>
      <xdr:row>28</xdr:row>
      <xdr:rowOff>85525</xdr:rowOff>
    </xdr:to>
    <xdr:sp macro="" textlink="$BK$25">
      <xdr:nvSpPr>
        <xdr:cNvPr id="113" name="Прямоугольник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SpPr/>
      </xdr:nvSpPr>
      <xdr:spPr>
        <a:xfrm>
          <a:off x="14789727" y="7689273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5CC9D84-B87E-4802-B02D-287D736B27D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Min.240 mm</a:t>
          </a:fld>
          <a:endParaRPr lang="ru-RU" sz="2400" b="1"/>
        </a:p>
      </xdr:txBody>
    </xdr:sp>
    <xdr:clientData/>
  </xdr:twoCellAnchor>
  <xdr:twoCellAnchor>
    <xdr:from>
      <xdr:col>12</xdr:col>
      <xdr:colOff>2609272</xdr:colOff>
      <xdr:row>19</xdr:row>
      <xdr:rowOff>80818</xdr:rowOff>
    </xdr:from>
    <xdr:to>
      <xdr:col>13</xdr:col>
      <xdr:colOff>230366</xdr:colOff>
      <xdr:row>20</xdr:row>
      <xdr:rowOff>143252</xdr:rowOff>
    </xdr:to>
    <xdr:sp macro="" textlink="$BK$23">
      <xdr:nvSpPr>
        <xdr:cNvPr id="114" name="Прямоугольник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SpPr/>
      </xdr:nvSpPr>
      <xdr:spPr>
        <a:xfrm>
          <a:off x="14616545" y="5507182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9C3D388-2229-400E-A945-871716B1C6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Fix.40 mm</a:t>
          </a:fld>
          <a:endParaRPr lang="ru-RU" sz="2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464153</xdr:colOff>
      <xdr:row>0</xdr:row>
      <xdr:rowOff>503462</xdr:rowOff>
    </xdr:from>
    <xdr:to>
      <xdr:col>26</xdr:col>
      <xdr:colOff>391582</xdr:colOff>
      <xdr:row>20</xdr:row>
      <xdr:rowOff>31749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10" y="503462"/>
          <a:ext cx="2503715" cy="4399644"/>
        </a:xfrm>
        <a:prstGeom prst="rect">
          <a:avLst/>
        </a:prstGeom>
      </xdr:spPr>
    </xdr:pic>
    <xdr:clientData/>
  </xdr:twoCellAnchor>
  <xdr:twoCellAnchor editAs="oneCell">
    <xdr:from>
      <xdr:col>13</xdr:col>
      <xdr:colOff>46596</xdr:colOff>
      <xdr:row>1</xdr:row>
      <xdr:rowOff>107207</xdr:rowOff>
    </xdr:from>
    <xdr:to>
      <xdr:col>19</xdr:col>
      <xdr:colOff>328303</xdr:colOff>
      <xdr:row>17</xdr:row>
      <xdr:rowOff>49892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960" y="984662"/>
          <a:ext cx="2429162" cy="3417866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" name="Группа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>
          <a:grpSpLocks noChangeAspect="1"/>
        </xdr:cNvGrpSpPr>
      </xdr:nvGrpSpPr>
      <xdr:grpSpPr>
        <a:xfrm>
          <a:off x="149788" y="96982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32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6" name="Группа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1373788" y="96982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9" name="Группа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pSpPr>
          <a:grpSpLocks noChangeAspect="1"/>
        </xdr:cNvGrpSpPr>
      </xdr:nvGrpSpPr>
      <xdr:grpSpPr>
        <a:xfrm>
          <a:off x="3828450" y="96982"/>
          <a:ext cx="678058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2" name="Группа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2599314" y="96982"/>
          <a:ext cx="673200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2499360</xdr:colOff>
          <xdr:row>1</xdr:row>
          <xdr:rowOff>213360</xdr:rowOff>
        </xdr:from>
        <xdr:to>
          <xdr:col>5</xdr:col>
          <xdr:colOff>1021080</xdr:colOff>
          <xdr:row>3</xdr:row>
          <xdr:rowOff>15240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9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2491740</xdr:colOff>
          <xdr:row>3</xdr:row>
          <xdr:rowOff>0</xdr:rowOff>
        </xdr:from>
        <xdr:to>
          <xdr:col>5</xdr:col>
          <xdr:colOff>998220</xdr:colOff>
          <xdr:row>4</xdr:row>
          <xdr:rowOff>15240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9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2491740</xdr:colOff>
          <xdr:row>4</xdr:row>
          <xdr:rowOff>0</xdr:rowOff>
        </xdr:from>
        <xdr:to>
          <xdr:col>5</xdr:col>
          <xdr:colOff>998220</xdr:colOff>
          <xdr:row>5</xdr:row>
          <xdr:rowOff>15240</xdr:rowOff>
        </xdr:to>
        <xdr:sp macro="" textlink="">
          <xdr:nvSpPr>
            <xdr:cNvPr id="16389" name="Drop Down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9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2491740</xdr:colOff>
          <xdr:row>5</xdr:row>
          <xdr:rowOff>0</xdr:rowOff>
        </xdr:from>
        <xdr:to>
          <xdr:col>5</xdr:col>
          <xdr:colOff>998220</xdr:colOff>
          <xdr:row>6</xdr:row>
          <xdr:rowOff>15240</xdr:rowOff>
        </xdr:to>
        <xdr:sp macro="" textlink="">
          <xdr:nvSpPr>
            <xdr:cNvPr id="16390" name="Drop Down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9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2491740</xdr:colOff>
          <xdr:row>6</xdr:row>
          <xdr:rowOff>0</xdr:rowOff>
        </xdr:from>
        <xdr:to>
          <xdr:col>5</xdr:col>
          <xdr:colOff>998220</xdr:colOff>
          <xdr:row>7</xdr:row>
          <xdr:rowOff>15240</xdr:rowOff>
        </xdr:to>
        <xdr:sp macro="" textlink="">
          <xdr:nvSpPr>
            <xdr:cNvPr id="16391" name="Drop Down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9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20109</xdr:colOff>
      <xdr:row>16</xdr:row>
      <xdr:rowOff>63501</xdr:rowOff>
    </xdr:from>
    <xdr:to>
      <xdr:col>13</xdr:col>
      <xdr:colOff>254001</xdr:colOff>
      <xdr:row>22</xdr:row>
      <xdr:rowOff>158751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4116918"/>
          <a:ext cx="9272058" cy="1333500"/>
        </a:xfrm>
        <a:prstGeom prst="rect">
          <a:avLst/>
        </a:prstGeom>
      </xdr:spPr>
    </xdr:pic>
    <xdr:clientData/>
  </xdr:twoCellAnchor>
  <xdr:twoCellAnchor>
    <xdr:from>
      <xdr:col>11</xdr:col>
      <xdr:colOff>275167</xdr:colOff>
      <xdr:row>13</xdr:row>
      <xdr:rowOff>37041</xdr:rowOff>
    </xdr:from>
    <xdr:to>
      <xdr:col>13</xdr:col>
      <xdr:colOff>204933</xdr:colOff>
      <xdr:row>13</xdr:row>
      <xdr:rowOff>38006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CxnSpPr/>
      </xdr:nvCxnSpPr>
      <xdr:spPr>
        <a:xfrm flipH="1" flipV="1">
          <a:off x="6244167" y="3518958"/>
          <a:ext cx="649433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264583</xdr:colOff>
      <xdr:row>2</xdr:row>
      <xdr:rowOff>52917</xdr:rowOff>
    </xdr:from>
    <xdr:to>
      <xdr:col>13</xdr:col>
      <xdr:colOff>72641</xdr:colOff>
      <xdr:row>2</xdr:row>
      <xdr:rowOff>53881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CxnSpPr/>
      </xdr:nvCxnSpPr>
      <xdr:spPr>
        <a:xfrm flipH="1" flipV="1">
          <a:off x="6233583" y="1148292"/>
          <a:ext cx="527725" cy="96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312208</xdr:colOff>
      <xdr:row>2</xdr:row>
      <xdr:rowOff>47626</xdr:rowOff>
    </xdr:from>
    <xdr:to>
      <xdr:col>11</xdr:col>
      <xdr:colOff>338667</xdr:colOff>
      <xdr:row>13</xdr:row>
      <xdr:rowOff>21166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CxnSpPr/>
      </xdr:nvCxnSpPr>
      <xdr:spPr>
        <a:xfrm>
          <a:off x="6281208" y="1143001"/>
          <a:ext cx="26459" cy="2360082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220133</xdr:colOff>
      <xdr:row>12</xdr:row>
      <xdr:rowOff>169334</xdr:rowOff>
    </xdr:from>
    <xdr:to>
      <xdr:col>12</xdr:col>
      <xdr:colOff>28786</xdr:colOff>
      <xdr:row>13</xdr:row>
      <xdr:rowOff>29634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 rot="10800000">
          <a:off x="6223000" y="34205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220133</xdr:colOff>
      <xdr:row>2</xdr:row>
      <xdr:rowOff>67734</xdr:rowOff>
    </xdr:from>
    <xdr:to>
      <xdr:col>12</xdr:col>
      <xdr:colOff>28786</xdr:colOff>
      <xdr:row>2</xdr:row>
      <xdr:rowOff>143934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/>
      </xdr:nvSpPr>
      <xdr:spPr>
        <a:xfrm>
          <a:off x="6223000" y="11599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285750</xdr:colOff>
      <xdr:row>17</xdr:row>
      <xdr:rowOff>966</xdr:rowOff>
    </xdr:from>
    <xdr:to>
      <xdr:col>14</xdr:col>
      <xdr:colOff>291716</xdr:colOff>
      <xdr:row>20</xdr:row>
      <xdr:rowOff>114300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CxnSpPr/>
      </xdr:nvCxnSpPr>
      <xdr:spPr>
        <a:xfrm flipH="1">
          <a:off x="7239000" y="4299916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349250</xdr:colOff>
      <xdr:row>12</xdr:row>
      <xdr:rowOff>114300</xdr:rowOff>
    </xdr:from>
    <xdr:to>
      <xdr:col>18</xdr:col>
      <xdr:colOff>355216</xdr:colOff>
      <xdr:row>15</xdr:row>
      <xdr:rowOff>132384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CxnSpPr/>
      </xdr:nvCxnSpPr>
      <xdr:spPr>
        <a:xfrm flipH="1">
          <a:off x="8750300" y="3365500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273050</xdr:colOff>
      <xdr:row>15</xdr:row>
      <xdr:rowOff>127000</xdr:rowOff>
    </xdr:from>
    <xdr:to>
      <xdr:col>18</xdr:col>
      <xdr:colOff>342900</xdr:colOff>
      <xdr:row>20</xdr:row>
      <xdr:rowOff>76200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CxnSpPr/>
      </xdr:nvCxnSpPr>
      <xdr:spPr>
        <a:xfrm flipH="1">
          <a:off x="7226300" y="4025900"/>
          <a:ext cx="1517650" cy="9017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282152</xdr:colOff>
      <xdr:row>15</xdr:row>
      <xdr:rowOff>124248</xdr:rowOff>
    </xdr:from>
    <xdr:to>
      <xdr:col>18</xdr:col>
      <xdr:colOff>358352</xdr:colOff>
      <xdr:row>15</xdr:row>
      <xdr:rowOff>167851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 rot="3602155">
          <a:off x="8699500" y="4006850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269452</xdr:colOff>
      <xdr:row>20</xdr:row>
      <xdr:rowOff>35349</xdr:rowOff>
    </xdr:from>
    <xdr:to>
      <xdr:col>14</xdr:col>
      <xdr:colOff>345652</xdr:colOff>
      <xdr:row>20</xdr:row>
      <xdr:rowOff>78952</xdr:rowOff>
    </xdr:to>
    <xdr:sp macro="" textlink="">
      <xdr:nvSpPr>
        <xdr:cNvPr id="46" name="Равнобедренный треугольник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/>
      </xdr:nvSpPr>
      <xdr:spPr>
        <a:xfrm rot="14023715">
          <a:off x="7239000" y="4870451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235744</xdr:colOff>
      <xdr:row>0</xdr:row>
      <xdr:rowOff>644525</xdr:rowOff>
    </xdr:from>
    <xdr:to>
      <xdr:col>14</xdr:col>
      <xdr:colOff>241710</xdr:colOff>
      <xdr:row>3</xdr:row>
      <xdr:rowOff>2209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CxnSpPr/>
      </xdr:nvCxnSpPr>
      <xdr:spPr>
        <a:xfrm flipH="1">
          <a:off x="7188994" y="644525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319881</xdr:colOff>
      <xdr:row>0</xdr:row>
      <xdr:rowOff>651669</xdr:rowOff>
    </xdr:from>
    <xdr:to>
      <xdr:col>14</xdr:col>
      <xdr:colOff>325847</xdr:colOff>
      <xdr:row>3</xdr:row>
      <xdr:rowOff>9353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CxnSpPr/>
      </xdr:nvCxnSpPr>
      <xdr:spPr>
        <a:xfrm flipH="1">
          <a:off x="7273131" y="651669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162720</xdr:colOff>
      <xdr:row>0</xdr:row>
      <xdr:rowOff>642938</xdr:rowOff>
    </xdr:from>
    <xdr:to>
      <xdr:col>15</xdr:col>
      <xdr:colOff>51594</xdr:colOff>
      <xdr:row>0</xdr:row>
      <xdr:rowOff>646906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CxnSpPr/>
      </xdr:nvCxnSpPr>
      <xdr:spPr>
        <a:xfrm flipH="1" flipV="1">
          <a:off x="7115970" y="642938"/>
          <a:ext cx="250030" cy="3968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149994</xdr:colOff>
      <xdr:row>0</xdr:row>
      <xdr:rowOff>623914</xdr:rowOff>
    </xdr:from>
    <xdr:to>
      <xdr:col>14</xdr:col>
      <xdr:colOff>226194</xdr:colOff>
      <xdr:row>0</xdr:row>
      <xdr:rowOff>666724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/>
      </xdr:nvSpPr>
      <xdr:spPr>
        <a:xfrm rot="5400000">
          <a:off x="7119939" y="607219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357188</xdr:colOff>
      <xdr:row>0</xdr:row>
      <xdr:rowOff>627062</xdr:rowOff>
    </xdr:from>
    <xdr:to>
      <xdr:col>15</xdr:col>
      <xdr:colOff>72232</xdr:colOff>
      <xdr:row>0</xdr:row>
      <xdr:rowOff>669872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/>
      </xdr:nvSpPr>
      <xdr:spPr>
        <a:xfrm rot="16200000">
          <a:off x="7327133" y="610367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10886</xdr:colOff>
      <xdr:row>2</xdr:row>
      <xdr:rowOff>90714</xdr:rowOff>
    </xdr:from>
    <xdr:to>
      <xdr:col>22</xdr:col>
      <xdr:colOff>577466</xdr:colOff>
      <xdr:row>2</xdr:row>
      <xdr:rowOff>91679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CxnSpPr/>
      </xdr:nvCxnSpPr>
      <xdr:spPr>
        <a:xfrm flipH="1" flipV="1">
          <a:off x="10156372" y="118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2</xdr:row>
      <xdr:rowOff>130629</xdr:rowOff>
    </xdr:from>
    <xdr:to>
      <xdr:col>22</xdr:col>
      <xdr:colOff>584723</xdr:colOff>
      <xdr:row>2</xdr:row>
      <xdr:rowOff>131594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CxnSpPr/>
      </xdr:nvCxnSpPr>
      <xdr:spPr>
        <a:xfrm flipH="1" flipV="1">
          <a:off x="10163629" y="122645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17839</xdr:colOff>
      <xdr:row>5</xdr:row>
      <xdr:rowOff>78919</xdr:rowOff>
    </xdr:from>
    <xdr:to>
      <xdr:col>22</xdr:col>
      <xdr:colOff>584419</xdr:colOff>
      <xdr:row>5</xdr:row>
      <xdr:rowOff>79884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CxnSpPr/>
      </xdr:nvCxnSpPr>
      <xdr:spPr>
        <a:xfrm flipH="1" flipV="1">
          <a:off x="10163325" y="182789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5</xdr:row>
      <xdr:rowOff>119744</xdr:rowOff>
    </xdr:from>
    <xdr:to>
      <xdr:col>22</xdr:col>
      <xdr:colOff>584723</xdr:colOff>
      <xdr:row>5</xdr:row>
      <xdr:rowOff>120709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CxnSpPr/>
      </xdr:nvCxnSpPr>
      <xdr:spPr>
        <a:xfrm flipH="1" flipV="1">
          <a:off x="10163629" y="186871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8</xdr:row>
      <xdr:rowOff>61685</xdr:rowOff>
    </xdr:from>
    <xdr:to>
      <xdr:col>22</xdr:col>
      <xdr:colOff>584723</xdr:colOff>
      <xdr:row>8</xdr:row>
      <xdr:rowOff>62650</xdr:rowOff>
    </xdr:to>
    <xdr:cxnSp macro="">
      <xdr:nvCxnSpPr>
        <xdr:cNvPr id="60" name="Прямая соединительная линия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CxnSpPr/>
      </xdr:nvCxnSpPr>
      <xdr:spPr>
        <a:xfrm flipH="1" flipV="1">
          <a:off x="10163629" y="246379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8</xdr:row>
      <xdr:rowOff>97972</xdr:rowOff>
    </xdr:from>
    <xdr:to>
      <xdr:col>22</xdr:col>
      <xdr:colOff>588352</xdr:colOff>
      <xdr:row>8</xdr:row>
      <xdr:rowOff>98937</xdr:rowOff>
    </xdr:to>
    <xdr:cxnSp macro="">
      <xdr:nvCxnSpPr>
        <xdr:cNvPr id="61" name="Прямая соединительная линия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CxnSpPr/>
      </xdr:nvCxnSpPr>
      <xdr:spPr>
        <a:xfrm flipH="1" flipV="1">
          <a:off x="10167258" y="250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36286</xdr:rowOff>
    </xdr:from>
    <xdr:to>
      <xdr:col>22</xdr:col>
      <xdr:colOff>591980</xdr:colOff>
      <xdr:row>11</xdr:row>
      <xdr:rowOff>37251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CxnSpPr/>
      </xdr:nvCxnSpPr>
      <xdr:spPr>
        <a:xfrm flipH="1" flipV="1">
          <a:off x="10170886" y="3091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72571</xdr:rowOff>
    </xdr:from>
    <xdr:to>
      <xdr:col>22</xdr:col>
      <xdr:colOff>591980</xdr:colOff>
      <xdr:row>11</xdr:row>
      <xdr:rowOff>73536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CxnSpPr/>
      </xdr:nvCxnSpPr>
      <xdr:spPr>
        <a:xfrm flipH="1" flipV="1">
          <a:off x="10170886" y="3127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29029</xdr:colOff>
      <xdr:row>14</xdr:row>
      <xdr:rowOff>18143</xdr:rowOff>
    </xdr:from>
    <xdr:to>
      <xdr:col>22</xdr:col>
      <xdr:colOff>595609</xdr:colOff>
      <xdr:row>14</xdr:row>
      <xdr:rowOff>19108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CxnSpPr/>
      </xdr:nvCxnSpPr>
      <xdr:spPr>
        <a:xfrm flipH="1" flipV="1">
          <a:off x="10174515" y="372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14</xdr:row>
      <xdr:rowOff>58056</xdr:rowOff>
    </xdr:from>
    <xdr:to>
      <xdr:col>22</xdr:col>
      <xdr:colOff>595608</xdr:colOff>
      <xdr:row>14</xdr:row>
      <xdr:rowOff>59021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CxnSpPr/>
      </xdr:nvCxnSpPr>
      <xdr:spPr>
        <a:xfrm flipH="1" flipV="1">
          <a:off x="10174514" y="376645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14514</xdr:colOff>
      <xdr:row>1</xdr:row>
      <xdr:rowOff>141514</xdr:rowOff>
    </xdr:from>
    <xdr:to>
      <xdr:col>22</xdr:col>
      <xdr:colOff>18143</xdr:colOff>
      <xdr:row>3</xdr:row>
      <xdr:rowOff>83456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CxnSpPr/>
      </xdr:nvCxnSpPr>
      <xdr:spPr>
        <a:xfrm flipH="1">
          <a:off x="10160000" y="1019628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7</xdr:row>
      <xdr:rowOff>97971</xdr:rowOff>
    </xdr:from>
    <xdr:to>
      <xdr:col>22</xdr:col>
      <xdr:colOff>25400</xdr:colOff>
      <xdr:row>9</xdr:row>
      <xdr:rowOff>39913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CxnSpPr/>
      </xdr:nvCxnSpPr>
      <xdr:spPr>
        <a:xfrm flipH="1">
          <a:off x="10167257" y="2282371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10</xdr:row>
      <xdr:rowOff>83457</xdr:rowOff>
    </xdr:from>
    <xdr:to>
      <xdr:col>22</xdr:col>
      <xdr:colOff>25400</xdr:colOff>
      <xdr:row>12</xdr:row>
      <xdr:rowOff>25400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CxnSpPr/>
      </xdr:nvCxnSpPr>
      <xdr:spPr>
        <a:xfrm flipH="1">
          <a:off x="10167257" y="2921000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4</xdr:row>
      <xdr:rowOff>123372</xdr:rowOff>
    </xdr:from>
    <xdr:to>
      <xdr:col>22</xdr:col>
      <xdr:colOff>25401</xdr:colOff>
      <xdr:row>6</xdr:row>
      <xdr:rowOff>65314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CxnSpPr/>
      </xdr:nvCxnSpPr>
      <xdr:spPr>
        <a:xfrm flipH="1">
          <a:off x="10167258" y="1654629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13</xdr:row>
      <xdr:rowOff>47171</xdr:rowOff>
    </xdr:from>
    <xdr:to>
      <xdr:col>22</xdr:col>
      <xdr:colOff>32657</xdr:colOff>
      <xdr:row>14</xdr:row>
      <xdr:rowOff>206828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CxnSpPr/>
      </xdr:nvCxnSpPr>
      <xdr:spPr>
        <a:xfrm flipH="1">
          <a:off x="10174514" y="3537857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638032</xdr:colOff>
      <xdr:row>1</xdr:row>
      <xdr:rowOff>214683</xdr:rowOff>
    </xdr:from>
    <xdr:to>
      <xdr:col>22</xdr:col>
      <xdr:colOff>38585</xdr:colOff>
      <xdr:row>2</xdr:row>
      <xdr:rowOff>74869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/>
      </xdr:nvSpPr>
      <xdr:spPr>
        <a:xfrm rot="10800000">
          <a:off x="10141261" y="109279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2</xdr:row>
      <xdr:rowOff>145142</xdr:rowOff>
    </xdr:from>
    <xdr:to>
      <xdr:col>22</xdr:col>
      <xdr:colOff>35554</xdr:colOff>
      <xdr:row>3</xdr:row>
      <xdr:rowOff>5329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/>
      </xdr:nvSpPr>
      <xdr:spPr>
        <a:xfrm>
          <a:off x="10138230" y="124097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5</xdr:row>
      <xdr:rowOff>141515</xdr:rowOff>
    </xdr:from>
    <xdr:to>
      <xdr:col>22</xdr:col>
      <xdr:colOff>42810</xdr:colOff>
      <xdr:row>6</xdr:row>
      <xdr:rowOff>1701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/>
      </xdr:nvSpPr>
      <xdr:spPr>
        <a:xfrm>
          <a:off x="10145486" y="18904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4</xdr:row>
      <xdr:rowOff>199571</xdr:rowOff>
    </xdr:from>
    <xdr:to>
      <xdr:col>22</xdr:col>
      <xdr:colOff>46438</xdr:colOff>
      <xdr:row>5</xdr:row>
      <xdr:rowOff>59758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/>
      </xdr:nvSpPr>
      <xdr:spPr>
        <a:xfrm rot="10800000">
          <a:off x="10149114" y="1730828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7</xdr:row>
      <xdr:rowOff>181429</xdr:rowOff>
    </xdr:from>
    <xdr:to>
      <xdr:col>22</xdr:col>
      <xdr:colOff>46438</xdr:colOff>
      <xdr:row>8</xdr:row>
      <xdr:rowOff>41616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/>
      </xdr:nvSpPr>
      <xdr:spPr>
        <a:xfrm rot="10800000">
          <a:off x="10149114" y="2365829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10</xdr:row>
      <xdr:rowOff>145143</xdr:rowOff>
    </xdr:from>
    <xdr:to>
      <xdr:col>22</xdr:col>
      <xdr:colOff>42810</xdr:colOff>
      <xdr:row>11</xdr:row>
      <xdr:rowOff>5330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/>
      </xdr:nvSpPr>
      <xdr:spPr>
        <a:xfrm rot="10800000">
          <a:off x="10145486" y="29826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10884</xdr:colOff>
      <xdr:row>13</xdr:row>
      <xdr:rowOff>148771</xdr:rowOff>
    </xdr:from>
    <xdr:to>
      <xdr:col>22</xdr:col>
      <xdr:colOff>53694</xdr:colOff>
      <xdr:row>14</xdr:row>
      <xdr:rowOff>8958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/>
      </xdr:nvSpPr>
      <xdr:spPr>
        <a:xfrm rot="10800000">
          <a:off x="10156370" y="363945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8</xdr:row>
      <xdr:rowOff>112487</xdr:rowOff>
    </xdr:from>
    <xdr:to>
      <xdr:col>22</xdr:col>
      <xdr:colOff>42809</xdr:colOff>
      <xdr:row>8</xdr:row>
      <xdr:rowOff>190388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/>
      </xdr:nvSpPr>
      <xdr:spPr>
        <a:xfrm>
          <a:off x="10145485" y="2514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11</xdr:row>
      <xdr:rowOff>94344</xdr:rowOff>
    </xdr:from>
    <xdr:to>
      <xdr:col>22</xdr:col>
      <xdr:colOff>42809</xdr:colOff>
      <xdr:row>11</xdr:row>
      <xdr:rowOff>172245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/>
      </xdr:nvSpPr>
      <xdr:spPr>
        <a:xfrm>
          <a:off x="10145485" y="3149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7257</xdr:colOff>
      <xdr:row>14</xdr:row>
      <xdr:rowOff>76200</xdr:rowOff>
    </xdr:from>
    <xdr:to>
      <xdr:col>22</xdr:col>
      <xdr:colOff>50067</xdr:colOff>
      <xdr:row>14</xdr:row>
      <xdr:rowOff>154101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/>
      </xdr:nvSpPr>
      <xdr:spPr>
        <a:xfrm>
          <a:off x="10152743" y="3784600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5</xdr:row>
      <xdr:rowOff>145142</xdr:rowOff>
    </xdr:from>
    <xdr:to>
      <xdr:col>22</xdr:col>
      <xdr:colOff>35554</xdr:colOff>
      <xdr:row>6</xdr:row>
      <xdr:rowOff>5329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SpPr/>
      </xdr:nvSpPr>
      <xdr:spPr>
        <a:xfrm>
          <a:off x="9992180" y="1240971"/>
          <a:ext cx="3646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13368</xdr:colOff>
      <xdr:row>0</xdr:row>
      <xdr:rowOff>591553</xdr:rowOff>
    </xdr:from>
    <xdr:to>
      <xdr:col>22</xdr:col>
      <xdr:colOff>579948</xdr:colOff>
      <xdr:row>0</xdr:row>
      <xdr:rowOff>592518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CxnSpPr/>
      </xdr:nvCxnSpPr>
      <xdr:spPr>
        <a:xfrm flipH="1" flipV="1">
          <a:off x="9982868" y="59155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20052</xdr:colOff>
      <xdr:row>0</xdr:row>
      <xdr:rowOff>645026</xdr:rowOff>
    </xdr:from>
    <xdr:to>
      <xdr:col>22</xdr:col>
      <xdr:colOff>586632</xdr:colOff>
      <xdr:row>0</xdr:row>
      <xdr:rowOff>645991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CxnSpPr/>
      </xdr:nvCxnSpPr>
      <xdr:spPr>
        <a:xfrm flipH="1" flipV="1">
          <a:off x="9989552" y="64502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20053</xdr:colOff>
      <xdr:row>0</xdr:row>
      <xdr:rowOff>454527</xdr:rowOff>
    </xdr:from>
    <xdr:to>
      <xdr:col>22</xdr:col>
      <xdr:colOff>23682</xdr:colOff>
      <xdr:row>0</xdr:row>
      <xdr:rowOff>830942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CxnSpPr/>
      </xdr:nvCxnSpPr>
      <xdr:spPr>
        <a:xfrm flipH="1">
          <a:off x="9989553" y="454527"/>
          <a:ext cx="3629" cy="37641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6683</xdr:colOff>
      <xdr:row>0</xdr:row>
      <xdr:rowOff>651710</xdr:rowOff>
    </xdr:from>
    <xdr:to>
      <xdr:col>22</xdr:col>
      <xdr:colOff>41233</xdr:colOff>
      <xdr:row>0</xdr:row>
      <xdr:rowOff>729134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/>
      </xdr:nvSpPr>
      <xdr:spPr>
        <a:xfrm>
          <a:off x="9976183" y="651710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6684</xdr:colOff>
      <xdr:row>0</xdr:row>
      <xdr:rowOff>497974</xdr:rowOff>
    </xdr:from>
    <xdr:to>
      <xdr:col>22</xdr:col>
      <xdr:colOff>41234</xdr:colOff>
      <xdr:row>0</xdr:row>
      <xdr:rowOff>575396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/>
      </xdr:nvSpPr>
      <xdr:spPr>
        <a:xfrm rot="10800000">
          <a:off x="9976184" y="49797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30079</xdr:colOff>
      <xdr:row>16</xdr:row>
      <xdr:rowOff>177132</xdr:rowOff>
    </xdr:from>
    <xdr:to>
      <xdr:col>22</xdr:col>
      <xdr:colOff>596659</xdr:colOff>
      <xdr:row>16</xdr:row>
      <xdr:rowOff>178097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CxnSpPr/>
      </xdr:nvCxnSpPr>
      <xdr:spPr>
        <a:xfrm flipH="1" flipV="1">
          <a:off x="9999579" y="431131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30079</xdr:colOff>
      <xdr:row>17</xdr:row>
      <xdr:rowOff>36764</xdr:rowOff>
    </xdr:from>
    <xdr:to>
      <xdr:col>22</xdr:col>
      <xdr:colOff>596659</xdr:colOff>
      <xdr:row>17</xdr:row>
      <xdr:rowOff>37729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CxnSpPr/>
      </xdr:nvCxnSpPr>
      <xdr:spPr>
        <a:xfrm flipH="1" flipV="1">
          <a:off x="9999579" y="435476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33421</xdr:colOff>
      <xdr:row>16</xdr:row>
      <xdr:rowOff>3343</xdr:rowOff>
    </xdr:from>
    <xdr:to>
      <xdr:col>22</xdr:col>
      <xdr:colOff>37050</xdr:colOff>
      <xdr:row>18</xdr:row>
      <xdr:rowOff>12605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CxnSpPr/>
      </xdr:nvCxnSpPr>
      <xdr:spPr>
        <a:xfrm flipH="1">
          <a:off x="10002921" y="4137527"/>
          <a:ext cx="3629" cy="37689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13368</xdr:colOff>
      <xdr:row>16</xdr:row>
      <xdr:rowOff>90237</xdr:rowOff>
    </xdr:from>
    <xdr:to>
      <xdr:col>22</xdr:col>
      <xdr:colOff>56178</xdr:colOff>
      <xdr:row>16</xdr:row>
      <xdr:rowOff>167661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SpPr/>
      </xdr:nvSpPr>
      <xdr:spPr>
        <a:xfrm rot="10800000">
          <a:off x="9982868" y="4224421"/>
          <a:ext cx="4281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10026</xdr:colOff>
      <xdr:row>17</xdr:row>
      <xdr:rowOff>50132</xdr:rowOff>
    </xdr:from>
    <xdr:to>
      <xdr:col>22</xdr:col>
      <xdr:colOff>52836</xdr:colOff>
      <xdr:row>17</xdr:row>
      <xdr:rowOff>128033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SpPr/>
      </xdr:nvSpPr>
      <xdr:spPr>
        <a:xfrm>
          <a:off x="9979526" y="4368132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642364</xdr:colOff>
      <xdr:row>0</xdr:row>
      <xdr:rowOff>250369</xdr:rowOff>
    </xdr:from>
    <xdr:to>
      <xdr:col>23</xdr:col>
      <xdr:colOff>0</xdr:colOff>
      <xdr:row>0</xdr:row>
      <xdr:rowOff>593910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CxnSpPr/>
      </xdr:nvCxnSpPr>
      <xdr:spPr>
        <a:xfrm>
          <a:off x="13144393" y="250369"/>
          <a:ext cx="107" cy="34354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472473</xdr:colOff>
      <xdr:row>0</xdr:row>
      <xdr:rowOff>252689</xdr:rowOff>
    </xdr:from>
    <xdr:to>
      <xdr:col>23</xdr:col>
      <xdr:colOff>102025</xdr:colOff>
      <xdr:row>0</xdr:row>
      <xdr:rowOff>253894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CxnSpPr/>
      </xdr:nvCxnSpPr>
      <xdr:spPr>
        <a:xfrm>
          <a:off x="12974502" y="252689"/>
          <a:ext cx="272023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578971</xdr:colOff>
      <xdr:row>0</xdr:row>
      <xdr:rowOff>265206</xdr:rowOff>
    </xdr:from>
    <xdr:to>
      <xdr:col>22</xdr:col>
      <xdr:colOff>582706</xdr:colOff>
      <xdr:row>0</xdr:row>
      <xdr:rowOff>586441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CxnSpPr/>
      </xdr:nvCxnSpPr>
      <xdr:spPr>
        <a:xfrm flipH="1">
          <a:off x="13081000" y="265206"/>
          <a:ext cx="3735" cy="32123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494886</xdr:colOff>
      <xdr:row>0</xdr:row>
      <xdr:rowOff>235415</xdr:rowOff>
    </xdr:from>
    <xdr:to>
      <xdr:col>22</xdr:col>
      <xdr:colOff>572308</xdr:colOff>
      <xdr:row>0</xdr:row>
      <xdr:rowOff>269965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SpPr/>
      </xdr:nvSpPr>
      <xdr:spPr>
        <a:xfrm rot="5400000">
          <a:off x="13018351" y="213979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23</xdr:col>
      <xdr:colOff>10901</xdr:colOff>
      <xdr:row>0</xdr:row>
      <xdr:rowOff>239152</xdr:rowOff>
    </xdr:from>
    <xdr:to>
      <xdr:col>23</xdr:col>
      <xdr:colOff>88325</xdr:colOff>
      <xdr:row>0</xdr:row>
      <xdr:rowOff>273702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SpPr/>
      </xdr:nvSpPr>
      <xdr:spPr>
        <a:xfrm rot="16200000">
          <a:off x="13176838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268941</xdr:colOff>
      <xdr:row>0</xdr:row>
      <xdr:rowOff>257735</xdr:rowOff>
    </xdr:from>
    <xdr:to>
      <xdr:col>26</xdr:col>
      <xdr:colOff>270535</xdr:colOff>
      <xdr:row>0</xdr:row>
      <xdr:rowOff>595306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CxnSpPr/>
      </xdr:nvCxnSpPr>
      <xdr:spPr>
        <a:xfrm>
          <a:off x="15340853" y="257735"/>
          <a:ext cx="1594" cy="3375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112181</xdr:colOff>
      <xdr:row>0</xdr:row>
      <xdr:rowOff>256425</xdr:rowOff>
    </xdr:from>
    <xdr:to>
      <xdr:col>26</xdr:col>
      <xdr:colOff>383990</xdr:colOff>
      <xdr:row>0</xdr:row>
      <xdr:rowOff>257630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CxnSpPr/>
      </xdr:nvCxnSpPr>
      <xdr:spPr>
        <a:xfrm>
          <a:off x="15184093" y="256425"/>
          <a:ext cx="271809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216646</xdr:colOff>
      <xdr:row>0</xdr:row>
      <xdr:rowOff>250266</xdr:rowOff>
    </xdr:from>
    <xdr:to>
      <xdr:col>26</xdr:col>
      <xdr:colOff>220382</xdr:colOff>
      <xdr:row>0</xdr:row>
      <xdr:rowOff>601383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CxnSpPr/>
      </xdr:nvCxnSpPr>
      <xdr:spPr>
        <a:xfrm flipH="1">
          <a:off x="15288558" y="250266"/>
          <a:ext cx="3736" cy="35111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131180</xdr:colOff>
      <xdr:row>0</xdr:row>
      <xdr:rowOff>239150</xdr:rowOff>
    </xdr:from>
    <xdr:to>
      <xdr:col>26</xdr:col>
      <xdr:colOff>208602</xdr:colOff>
      <xdr:row>0</xdr:row>
      <xdr:rowOff>273700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SpPr/>
      </xdr:nvSpPr>
      <xdr:spPr>
        <a:xfrm rot="5400000">
          <a:off x="15224528" y="21771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273857</xdr:colOff>
      <xdr:row>0</xdr:row>
      <xdr:rowOff>239152</xdr:rowOff>
    </xdr:from>
    <xdr:to>
      <xdr:col>26</xdr:col>
      <xdr:colOff>351281</xdr:colOff>
      <xdr:row>0</xdr:row>
      <xdr:rowOff>273702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SpPr/>
      </xdr:nvSpPr>
      <xdr:spPr>
        <a:xfrm rot="16200000">
          <a:off x="15367206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243116</xdr:colOff>
      <xdr:row>0</xdr:row>
      <xdr:rowOff>591457</xdr:rowOff>
    </xdr:from>
    <xdr:to>
      <xdr:col>27</xdr:col>
      <xdr:colOff>167438</xdr:colOff>
      <xdr:row>0</xdr:row>
      <xdr:rowOff>592422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CxnSpPr/>
      </xdr:nvCxnSpPr>
      <xdr:spPr>
        <a:xfrm flipH="1" flipV="1">
          <a:off x="15327087" y="591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254000</xdr:colOff>
      <xdr:row>2</xdr:row>
      <xdr:rowOff>97972</xdr:rowOff>
    </xdr:from>
    <xdr:to>
      <xdr:col>27</xdr:col>
      <xdr:colOff>178322</xdr:colOff>
      <xdr:row>2</xdr:row>
      <xdr:rowOff>98937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CxnSpPr/>
      </xdr:nvCxnSpPr>
      <xdr:spPr>
        <a:xfrm flipH="1" flipV="1">
          <a:off x="15337971" y="1193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0</xdr:row>
      <xdr:rowOff>584200</xdr:rowOff>
    </xdr:from>
    <xdr:to>
      <xdr:col>27</xdr:col>
      <xdr:colOff>180521</xdr:colOff>
      <xdr:row>2</xdr:row>
      <xdr:rowOff>101601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CxnSpPr/>
      </xdr:nvCxnSpPr>
      <xdr:spPr>
        <a:xfrm flipH="1">
          <a:off x="15880443" y="584200"/>
          <a:ext cx="3628" cy="60960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162379</xdr:colOff>
      <xdr:row>0</xdr:row>
      <xdr:rowOff>602343</xdr:rowOff>
    </xdr:from>
    <xdr:to>
      <xdr:col>27</xdr:col>
      <xdr:colOff>196929</xdr:colOff>
      <xdr:row>0</xdr:row>
      <xdr:rowOff>679767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SpPr/>
      </xdr:nvSpPr>
      <xdr:spPr>
        <a:xfrm>
          <a:off x="15865929" y="60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158751</xdr:colOff>
      <xdr:row>2</xdr:row>
      <xdr:rowOff>3628</xdr:rowOff>
    </xdr:from>
    <xdr:to>
      <xdr:col>27</xdr:col>
      <xdr:colOff>193301</xdr:colOff>
      <xdr:row>2</xdr:row>
      <xdr:rowOff>81050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SpPr/>
      </xdr:nvSpPr>
      <xdr:spPr>
        <a:xfrm rot="10800000">
          <a:off x="15862301" y="1095828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243115</xdr:colOff>
      <xdr:row>2</xdr:row>
      <xdr:rowOff>126999</xdr:rowOff>
    </xdr:from>
    <xdr:to>
      <xdr:col>27</xdr:col>
      <xdr:colOff>167437</xdr:colOff>
      <xdr:row>2</xdr:row>
      <xdr:rowOff>127964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CxnSpPr/>
      </xdr:nvCxnSpPr>
      <xdr:spPr>
        <a:xfrm flipH="1" flipV="1">
          <a:off x="15327086" y="1222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257630</xdr:colOff>
      <xdr:row>5</xdr:row>
      <xdr:rowOff>68943</xdr:rowOff>
    </xdr:from>
    <xdr:to>
      <xdr:col>27</xdr:col>
      <xdr:colOff>181952</xdr:colOff>
      <xdr:row>5</xdr:row>
      <xdr:rowOff>69908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CxnSpPr/>
      </xdr:nvCxnSpPr>
      <xdr:spPr>
        <a:xfrm flipH="1" flipV="1">
          <a:off x="15341601" y="181791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170543</xdr:colOff>
      <xdr:row>2</xdr:row>
      <xdr:rowOff>119742</xdr:rowOff>
    </xdr:from>
    <xdr:to>
      <xdr:col>27</xdr:col>
      <xdr:colOff>174171</xdr:colOff>
      <xdr:row>5</xdr:row>
      <xdr:rowOff>79830</xdr:rowOff>
    </xdr:to>
    <xdr:cxnSp macro="">
      <xdr:nvCxnSpPr>
        <xdr:cNvPr id="109" name="Прямая соединительная линия 108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CxnSpPr/>
      </xdr:nvCxnSpPr>
      <xdr:spPr>
        <a:xfrm flipH="1">
          <a:off x="15896772" y="121557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152399</xdr:colOff>
      <xdr:row>4</xdr:row>
      <xdr:rowOff>214086</xdr:rowOff>
    </xdr:from>
    <xdr:to>
      <xdr:col>27</xdr:col>
      <xdr:colOff>186949</xdr:colOff>
      <xdr:row>5</xdr:row>
      <xdr:rowOff>73794</xdr:rowOff>
    </xdr:to>
    <xdr:sp macro="" textlink="">
      <xdr:nvSpPr>
        <xdr:cNvPr id="110" name="Равнобедренный треугольник 10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SpPr/>
      </xdr:nvSpPr>
      <xdr:spPr>
        <a:xfrm rot="10800000">
          <a:off x="15878628" y="1745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2</xdr:row>
      <xdr:rowOff>134257</xdr:rowOff>
    </xdr:from>
    <xdr:to>
      <xdr:col>27</xdr:col>
      <xdr:colOff>194207</xdr:colOff>
      <xdr:row>2</xdr:row>
      <xdr:rowOff>211681</xdr:rowOff>
    </xdr:to>
    <xdr:sp macro="" textlink="">
      <xdr:nvSpPr>
        <xdr:cNvPr id="111" name="Равнобедренный треугольник 11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SpPr/>
      </xdr:nvSpPr>
      <xdr:spPr>
        <a:xfrm>
          <a:off x="15885886" y="123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5</xdr:row>
      <xdr:rowOff>116114</xdr:rowOff>
    </xdr:from>
    <xdr:to>
      <xdr:col>27</xdr:col>
      <xdr:colOff>178323</xdr:colOff>
      <xdr:row>5</xdr:row>
      <xdr:rowOff>117079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CxnSpPr/>
      </xdr:nvCxnSpPr>
      <xdr:spPr>
        <a:xfrm flipH="1" flipV="1">
          <a:off x="15337972" y="186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8</xdr:row>
      <xdr:rowOff>65315</xdr:rowOff>
    </xdr:from>
    <xdr:to>
      <xdr:col>27</xdr:col>
      <xdr:colOff>181951</xdr:colOff>
      <xdr:row>8</xdr:row>
      <xdr:rowOff>66280</xdr:rowOff>
    </xdr:to>
    <xdr:cxnSp macro="">
      <xdr:nvCxnSpPr>
        <xdr:cNvPr id="113" name="Прямая соединительная линия 11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CxnSpPr/>
      </xdr:nvCxnSpPr>
      <xdr:spPr>
        <a:xfrm flipH="1" flipV="1">
          <a:off x="15341600" y="246742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5</xdr:row>
      <xdr:rowOff>119743</xdr:rowOff>
    </xdr:from>
    <xdr:to>
      <xdr:col>27</xdr:col>
      <xdr:colOff>180521</xdr:colOff>
      <xdr:row>8</xdr:row>
      <xdr:rowOff>79830</xdr:rowOff>
    </xdr:to>
    <xdr:cxnSp macro="">
      <xdr:nvCxnSpPr>
        <xdr:cNvPr id="114" name="Прямая соединительная линия 11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CxnSpPr/>
      </xdr:nvCxnSpPr>
      <xdr:spPr>
        <a:xfrm flipH="1">
          <a:off x="15880443" y="1859643"/>
          <a:ext cx="3628" cy="60778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164492</xdr:colOff>
      <xdr:row>8</xdr:row>
      <xdr:rowOff>264</xdr:rowOff>
    </xdr:from>
    <xdr:to>
      <xdr:col>27</xdr:col>
      <xdr:colOff>199042</xdr:colOff>
      <xdr:row>8</xdr:row>
      <xdr:rowOff>76801</xdr:rowOff>
    </xdr:to>
    <xdr:sp macro="" textlink="">
      <xdr:nvSpPr>
        <xdr:cNvPr id="115" name="Равнобедренный треугольник 11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SpPr/>
      </xdr:nvSpPr>
      <xdr:spPr>
        <a:xfrm rot="10800000">
          <a:off x="15875321" y="2394679"/>
          <a:ext cx="34550" cy="7653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162378</xdr:colOff>
      <xdr:row>5</xdr:row>
      <xdr:rowOff>116115</xdr:rowOff>
    </xdr:from>
    <xdr:to>
      <xdr:col>27</xdr:col>
      <xdr:colOff>196928</xdr:colOff>
      <xdr:row>5</xdr:row>
      <xdr:rowOff>193539</xdr:rowOff>
    </xdr:to>
    <xdr:sp macro="" textlink="">
      <xdr:nvSpPr>
        <xdr:cNvPr id="116" name="Равнобедренный треугольник 115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SpPr/>
      </xdr:nvSpPr>
      <xdr:spPr>
        <a:xfrm>
          <a:off x="15865928" y="18560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261258</xdr:colOff>
      <xdr:row>8</xdr:row>
      <xdr:rowOff>94343</xdr:rowOff>
    </xdr:from>
    <xdr:to>
      <xdr:col>27</xdr:col>
      <xdr:colOff>185580</xdr:colOff>
      <xdr:row>8</xdr:row>
      <xdr:rowOff>95308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CxnSpPr/>
      </xdr:nvCxnSpPr>
      <xdr:spPr>
        <a:xfrm flipH="1" flipV="1">
          <a:off x="15345229" y="2496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261258</xdr:colOff>
      <xdr:row>11</xdr:row>
      <xdr:rowOff>43544</xdr:rowOff>
    </xdr:from>
    <xdr:to>
      <xdr:col>27</xdr:col>
      <xdr:colOff>185580</xdr:colOff>
      <xdr:row>11</xdr:row>
      <xdr:rowOff>44509</xdr:rowOff>
    </xdr:to>
    <xdr:cxnSp macro="">
      <xdr:nvCxnSpPr>
        <xdr:cNvPr id="118" name="Прямая соединительная линия 117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CxnSpPr/>
      </xdr:nvCxnSpPr>
      <xdr:spPr>
        <a:xfrm flipH="1" flipV="1">
          <a:off x="15345229" y="309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8</xdr:row>
      <xdr:rowOff>87087</xdr:rowOff>
    </xdr:from>
    <xdr:to>
      <xdr:col>27</xdr:col>
      <xdr:colOff>181428</xdr:colOff>
      <xdr:row>11</xdr:row>
      <xdr:rowOff>47174</xdr:rowOff>
    </xdr:to>
    <xdr:cxnSp macro="">
      <xdr:nvCxnSpPr>
        <xdr:cNvPr id="119" name="Прямая соединительная линия 118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CxnSpPr/>
      </xdr:nvCxnSpPr>
      <xdr:spPr>
        <a:xfrm flipH="1">
          <a:off x="15904029" y="248920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8</xdr:row>
      <xdr:rowOff>97972</xdr:rowOff>
    </xdr:from>
    <xdr:to>
      <xdr:col>27</xdr:col>
      <xdr:colOff>197835</xdr:colOff>
      <xdr:row>8</xdr:row>
      <xdr:rowOff>175396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SpPr/>
      </xdr:nvSpPr>
      <xdr:spPr>
        <a:xfrm>
          <a:off x="15889514" y="250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10</xdr:row>
      <xdr:rowOff>174172</xdr:rowOff>
    </xdr:from>
    <xdr:to>
      <xdr:col>27</xdr:col>
      <xdr:colOff>194207</xdr:colOff>
      <xdr:row>11</xdr:row>
      <xdr:rowOff>33880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SpPr/>
      </xdr:nvSpPr>
      <xdr:spPr>
        <a:xfrm rot="10800000">
          <a:off x="15885886" y="3011715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264887</xdr:colOff>
      <xdr:row>11</xdr:row>
      <xdr:rowOff>79828</xdr:rowOff>
    </xdr:from>
    <xdr:to>
      <xdr:col>27</xdr:col>
      <xdr:colOff>189209</xdr:colOff>
      <xdr:row>11</xdr:row>
      <xdr:rowOff>80793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CxnSpPr/>
      </xdr:nvCxnSpPr>
      <xdr:spPr>
        <a:xfrm flipH="1" flipV="1">
          <a:off x="15348858" y="313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14</xdr:row>
      <xdr:rowOff>25400</xdr:rowOff>
    </xdr:from>
    <xdr:to>
      <xdr:col>27</xdr:col>
      <xdr:colOff>181951</xdr:colOff>
      <xdr:row>14</xdr:row>
      <xdr:rowOff>26365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CxnSpPr/>
      </xdr:nvCxnSpPr>
      <xdr:spPr>
        <a:xfrm flipH="1" flipV="1">
          <a:off x="15341600" y="373380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11</xdr:row>
      <xdr:rowOff>79829</xdr:rowOff>
    </xdr:from>
    <xdr:to>
      <xdr:col>27</xdr:col>
      <xdr:colOff>181428</xdr:colOff>
      <xdr:row>14</xdr:row>
      <xdr:rowOff>39916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CxnSpPr/>
      </xdr:nvCxnSpPr>
      <xdr:spPr>
        <a:xfrm flipH="1">
          <a:off x="15904029" y="3135086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159657</xdr:colOff>
      <xdr:row>13</xdr:row>
      <xdr:rowOff>159657</xdr:rowOff>
    </xdr:from>
    <xdr:to>
      <xdr:col>27</xdr:col>
      <xdr:colOff>194207</xdr:colOff>
      <xdr:row>14</xdr:row>
      <xdr:rowOff>19365</xdr:rowOff>
    </xdr:to>
    <xdr:sp macro="" textlink="">
      <xdr:nvSpPr>
        <xdr:cNvPr id="125" name="Равнобедренный треугольник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SpPr/>
      </xdr:nvSpPr>
      <xdr:spPr>
        <a:xfrm rot="10800000">
          <a:off x="15885886" y="3650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166915</xdr:colOff>
      <xdr:row>11</xdr:row>
      <xdr:rowOff>87086</xdr:rowOff>
    </xdr:from>
    <xdr:to>
      <xdr:col>27</xdr:col>
      <xdr:colOff>201465</xdr:colOff>
      <xdr:row>11</xdr:row>
      <xdr:rowOff>164510</xdr:rowOff>
    </xdr:to>
    <xdr:sp macro="" textlink="">
      <xdr:nvSpPr>
        <xdr:cNvPr id="126" name="Равнобедренный треугольник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SpPr/>
      </xdr:nvSpPr>
      <xdr:spPr>
        <a:xfrm>
          <a:off x="15893144" y="314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14</xdr:row>
      <xdr:rowOff>61686</xdr:rowOff>
    </xdr:from>
    <xdr:to>
      <xdr:col>27</xdr:col>
      <xdr:colOff>178323</xdr:colOff>
      <xdr:row>14</xdr:row>
      <xdr:rowOff>62651</xdr:rowOff>
    </xdr:to>
    <xdr:cxnSp macro="">
      <xdr:nvCxnSpPr>
        <xdr:cNvPr id="127" name="Прямая соединительная линия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CxnSpPr/>
      </xdr:nvCxnSpPr>
      <xdr:spPr>
        <a:xfrm flipH="1" flipV="1">
          <a:off x="15337972" y="377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268515</xdr:colOff>
      <xdr:row>17</xdr:row>
      <xdr:rowOff>39915</xdr:rowOff>
    </xdr:from>
    <xdr:to>
      <xdr:col>27</xdr:col>
      <xdr:colOff>192837</xdr:colOff>
      <xdr:row>17</xdr:row>
      <xdr:rowOff>40880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CxnSpPr/>
      </xdr:nvCxnSpPr>
      <xdr:spPr>
        <a:xfrm flipH="1" flipV="1">
          <a:off x="15352486" y="436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181429</xdr:colOff>
      <xdr:row>14</xdr:row>
      <xdr:rowOff>58057</xdr:rowOff>
    </xdr:from>
    <xdr:to>
      <xdr:col>27</xdr:col>
      <xdr:colOff>185057</xdr:colOff>
      <xdr:row>17</xdr:row>
      <xdr:rowOff>50801</xdr:rowOff>
    </xdr:to>
    <xdr:cxnSp macro="">
      <xdr:nvCxnSpPr>
        <xdr:cNvPr id="129" name="Прямая соединительная линия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CxnSpPr/>
      </xdr:nvCxnSpPr>
      <xdr:spPr>
        <a:xfrm flipH="1">
          <a:off x="15907658" y="3766457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16</xdr:row>
      <xdr:rowOff>141515</xdr:rowOff>
    </xdr:from>
    <xdr:to>
      <xdr:col>27</xdr:col>
      <xdr:colOff>197835</xdr:colOff>
      <xdr:row>17</xdr:row>
      <xdr:rowOff>33880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SpPr/>
      </xdr:nvSpPr>
      <xdr:spPr>
        <a:xfrm rot="10800000">
          <a:off x="15889514" y="428534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163287</xdr:colOff>
      <xdr:row>14</xdr:row>
      <xdr:rowOff>68942</xdr:rowOff>
    </xdr:from>
    <xdr:to>
      <xdr:col>27</xdr:col>
      <xdr:colOff>197837</xdr:colOff>
      <xdr:row>14</xdr:row>
      <xdr:rowOff>146366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SpPr/>
      </xdr:nvSpPr>
      <xdr:spPr>
        <a:xfrm>
          <a:off x="15889516" y="3777342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264886</xdr:colOff>
      <xdr:row>17</xdr:row>
      <xdr:rowOff>32657</xdr:rowOff>
    </xdr:from>
    <xdr:to>
      <xdr:col>26</xdr:col>
      <xdr:colOff>264886</xdr:colOff>
      <xdr:row>21</xdr:row>
      <xdr:rowOff>29029</xdr:rowOff>
    </xdr:to>
    <xdr:cxnSp macro="">
      <xdr:nvCxnSpPr>
        <xdr:cNvPr id="132" name="Прямая соединительная линия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CxnSpPr/>
      </xdr:nvCxnSpPr>
      <xdr:spPr>
        <a:xfrm flipV="1">
          <a:off x="15348857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595085</xdr:colOff>
      <xdr:row>17</xdr:row>
      <xdr:rowOff>32657</xdr:rowOff>
    </xdr:from>
    <xdr:to>
      <xdr:col>22</xdr:col>
      <xdr:colOff>595085</xdr:colOff>
      <xdr:row>21</xdr:row>
      <xdr:rowOff>29029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CxnSpPr/>
      </xdr:nvCxnSpPr>
      <xdr:spPr>
        <a:xfrm flipV="1">
          <a:off x="13110028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591458</xdr:colOff>
      <xdr:row>21</xdr:row>
      <xdr:rowOff>18143</xdr:rowOff>
    </xdr:from>
    <xdr:to>
      <xdr:col>26</xdr:col>
      <xdr:colOff>261258</xdr:colOff>
      <xdr:row>21</xdr:row>
      <xdr:rowOff>21773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CxnSpPr/>
      </xdr:nvCxnSpPr>
      <xdr:spPr>
        <a:xfrm flipH="1">
          <a:off x="13106401" y="5087257"/>
          <a:ext cx="2238828" cy="36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602940</xdr:colOff>
      <xdr:row>20</xdr:row>
      <xdr:rowOff>180832</xdr:rowOff>
    </xdr:from>
    <xdr:to>
      <xdr:col>23</xdr:col>
      <xdr:colOff>38584</xdr:colOff>
      <xdr:row>21</xdr:row>
      <xdr:rowOff>38585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SpPr/>
      </xdr:nvSpPr>
      <xdr:spPr>
        <a:xfrm rot="16200000">
          <a:off x="13135429" y="5047343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171140</xdr:colOff>
      <xdr:row>20</xdr:row>
      <xdr:rowOff>177204</xdr:rowOff>
    </xdr:from>
    <xdr:to>
      <xdr:col>26</xdr:col>
      <xdr:colOff>249041</xdr:colOff>
      <xdr:row>21</xdr:row>
      <xdr:rowOff>34957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SpPr/>
      </xdr:nvSpPr>
      <xdr:spPr>
        <a:xfrm rot="5400000">
          <a:off x="15272657" y="5043715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54</xdr:col>
      <xdr:colOff>10584</xdr:colOff>
      <xdr:row>399</xdr:row>
      <xdr:rowOff>105833</xdr:rowOff>
    </xdr:from>
    <xdr:to>
      <xdr:col>54</xdr:col>
      <xdr:colOff>490347</xdr:colOff>
      <xdr:row>402</xdr:row>
      <xdr:rowOff>9861</xdr:rowOff>
    </xdr:to>
    <xdr:sp macro="" textlink="">
      <xdr:nvSpPr>
        <xdr:cNvPr id="587" name="Овал 58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SpPr/>
      </xdr:nvSpPr>
      <xdr:spPr>
        <a:xfrm>
          <a:off x="19325167" y="655637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54</xdr:col>
      <xdr:colOff>10584</xdr:colOff>
      <xdr:row>503</xdr:row>
      <xdr:rowOff>63500</xdr:rowOff>
    </xdr:from>
    <xdr:to>
      <xdr:col>54</xdr:col>
      <xdr:colOff>10584</xdr:colOff>
      <xdr:row>534</xdr:row>
      <xdr:rowOff>169333</xdr:rowOff>
    </xdr:to>
    <xdr:cxnSp macro="">
      <xdr:nvCxnSpPr>
        <xdr:cNvPr id="689" name="Прямая соединительная линия 688">
          <a:extLst>
            <a:ext uri="{FF2B5EF4-FFF2-40B4-BE49-F238E27FC236}">
              <a16:creationId xmlns:a16="http://schemas.microsoft.com/office/drawing/2014/main" id="{00000000-0008-0000-0900-0000B1020000}"/>
            </a:ext>
          </a:extLst>
        </xdr:cNvPr>
        <xdr:cNvCxnSpPr/>
      </xdr:nvCxnSpPr>
      <xdr:spPr>
        <a:xfrm>
          <a:off x="19325167" y="84232750"/>
          <a:ext cx="0" cy="5683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84667</xdr:colOff>
      <xdr:row>518</xdr:row>
      <xdr:rowOff>52917</xdr:rowOff>
    </xdr:from>
    <xdr:to>
      <xdr:col>54</xdr:col>
      <xdr:colOff>564430</xdr:colOff>
      <xdr:row>520</xdr:row>
      <xdr:rowOff>136862</xdr:rowOff>
    </xdr:to>
    <xdr:sp macro="" textlink="">
      <xdr:nvSpPr>
        <xdr:cNvPr id="693" name="Овал 692">
          <a:extLst>
            <a:ext uri="{FF2B5EF4-FFF2-40B4-BE49-F238E27FC236}">
              <a16:creationId xmlns:a16="http://schemas.microsoft.com/office/drawing/2014/main" id="{00000000-0008-0000-0900-0000B5020000}"/>
            </a:ext>
          </a:extLst>
        </xdr:cNvPr>
        <xdr:cNvSpPr/>
      </xdr:nvSpPr>
      <xdr:spPr>
        <a:xfrm>
          <a:off x="19399250" y="86920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 editAs="oneCell">
    <xdr:from>
      <xdr:col>28</xdr:col>
      <xdr:colOff>232835</xdr:colOff>
      <xdr:row>17</xdr:row>
      <xdr:rowOff>4156</xdr:rowOff>
    </xdr:from>
    <xdr:to>
      <xdr:col>29</xdr:col>
      <xdr:colOff>444501</xdr:colOff>
      <xdr:row>22</xdr:row>
      <xdr:rowOff>23283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668" y="4237489"/>
          <a:ext cx="857250" cy="1077461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16</xdr:row>
      <xdr:rowOff>169334</xdr:rowOff>
    </xdr:from>
    <xdr:to>
      <xdr:col>31</xdr:col>
      <xdr:colOff>328082</xdr:colOff>
      <xdr:row>21</xdr:row>
      <xdr:rowOff>323851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0" y="4222751"/>
          <a:ext cx="1079499" cy="10541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300561</xdr:colOff>
      <xdr:row>75</xdr:row>
      <xdr:rowOff>179915</xdr:rowOff>
    </xdr:from>
    <xdr:to>
      <xdr:col>24</xdr:col>
      <xdr:colOff>158753</xdr:colOff>
      <xdr:row>108</xdr:row>
      <xdr:rowOff>8452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94" y="19589748"/>
          <a:ext cx="4514859" cy="5765787"/>
        </a:xfrm>
        <a:prstGeom prst="rect">
          <a:avLst/>
        </a:prstGeom>
      </xdr:spPr>
    </xdr:pic>
    <xdr:clientData/>
  </xdr:twoCellAnchor>
  <xdr:twoCellAnchor>
    <xdr:from>
      <xdr:col>6</xdr:col>
      <xdr:colOff>320386</xdr:colOff>
      <xdr:row>106</xdr:row>
      <xdr:rowOff>176068</xdr:rowOff>
    </xdr:from>
    <xdr:to>
      <xdr:col>14</xdr:col>
      <xdr:colOff>73777</xdr:colOff>
      <xdr:row>106</xdr:row>
      <xdr:rowOff>176068</xdr:rowOff>
    </xdr:to>
    <xdr:cxnSp macro="">
      <xdr:nvCxnSpPr>
        <xdr:cNvPr id="758" name="Прямая соединительная линия 757">
          <a:extLst>
            <a:ext uri="{FF2B5EF4-FFF2-40B4-BE49-F238E27FC236}">
              <a16:creationId xmlns:a16="http://schemas.microsoft.com/office/drawing/2014/main" id="{00000000-0008-0000-0900-0000F6020000}"/>
            </a:ext>
          </a:extLst>
        </xdr:cNvPr>
        <xdr:cNvCxnSpPr/>
      </xdr:nvCxnSpPr>
      <xdr:spPr>
        <a:xfrm>
          <a:off x="5645727" y="25509682"/>
          <a:ext cx="39010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106</xdr:row>
      <xdr:rowOff>48656</xdr:rowOff>
    </xdr:from>
    <xdr:to>
      <xdr:col>15</xdr:col>
      <xdr:colOff>67127</xdr:colOff>
      <xdr:row>106</xdr:row>
      <xdr:rowOff>48656</xdr:rowOff>
    </xdr:to>
    <xdr:cxnSp macro="">
      <xdr:nvCxnSpPr>
        <xdr:cNvPr id="785" name="Прямая соединительная линия 784">
          <a:extLst>
            <a:ext uri="{FF2B5EF4-FFF2-40B4-BE49-F238E27FC236}">
              <a16:creationId xmlns:a16="http://schemas.microsoft.com/office/drawing/2014/main" id="{00000000-0008-0000-0900-000011030000}"/>
            </a:ext>
          </a:extLst>
        </xdr:cNvPr>
        <xdr:cNvCxnSpPr/>
      </xdr:nvCxnSpPr>
      <xdr:spPr>
        <a:xfrm flipV="1">
          <a:off x="9398000" y="25382270"/>
          <a:ext cx="50296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225136</xdr:colOff>
      <xdr:row>101</xdr:row>
      <xdr:rowOff>109680</xdr:rowOff>
    </xdr:from>
    <xdr:to>
      <xdr:col>15</xdr:col>
      <xdr:colOff>80429</xdr:colOff>
      <xdr:row>101</xdr:row>
      <xdr:rowOff>109680</xdr:rowOff>
    </xdr:to>
    <xdr:cxnSp macro="">
      <xdr:nvCxnSpPr>
        <xdr:cNvPr id="786" name="Прямая соединительная линия 785">
          <a:extLst>
            <a:ext uri="{FF2B5EF4-FFF2-40B4-BE49-F238E27FC236}">
              <a16:creationId xmlns:a16="http://schemas.microsoft.com/office/drawing/2014/main" id="{00000000-0008-0000-0900-000012030000}"/>
            </a:ext>
          </a:extLst>
        </xdr:cNvPr>
        <xdr:cNvCxnSpPr/>
      </xdr:nvCxnSpPr>
      <xdr:spPr>
        <a:xfrm>
          <a:off x="8742795" y="24519657"/>
          <a:ext cx="117147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274205</xdr:colOff>
      <xdr:row>96</xdr:row>
      <xdr:rowOff>173180</xdr:rowOff>
    </xdr:from>
    <xdr:to>
      <xdr:col>15</xdr:col>
      <xdr:colOff>59264</xdr:colOff>
      <xdr:row>96</xdr:row>
      <xdr:rowOff>173180</xdr:rowOff>
    </xdr:to>
    <xdr:cxnSp macro="">
      <xdr:nvCxnSpPr>
        <xdr:cNvPr id="787" name="Прямая соединительная линия 786">
          <a:extLst>
            <a:ext uri="{FF2B5EF4-FFF2-40B4-BE49-F238E27FC236}">
              <a16:creationId xmlns:a16="http://schemas.microsoft.com/office/drawing/2014/main" id="{00000000-0008-0000-0900-000013030000}"/>
            </a:ext>
          </a:extLst>
        </xdr:cNvPr>
        <xdr:cNvCxnSpPr/>
      </xdr:nvCxnSpPr>
      <xdr:spPr>
        <a:xfrm>
          <a:off x="8119341" y="23659521"/>
          <a:ext cx="17737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92</xdr:row>
      <xdr:rowOff>31750</xdr:rowOff>
    </xdr:from>
    <xdr:to>
      <xdr:col>15</xdr:col>
      <xdr:colOff>69844</xdr:colOff>
      <xdr:row>92</xdr:row>
      <xdr:rowOff>31750</xdr:rowOff>
    </xdr:to>
    <xdr:cxnSp macro="">
      <xdr:nvCxnSpPr>
        <xdr:cNvPr id="788" name="Прямая соединительная линия 787">
          <a:extLst>
            <a:ext uri="{FF2B5EF4-FFF2-40B4-BE49-F238E27FC236}">
              <a16:creationId xmlns:a16="http://schemas.microsoft.com/office/drawing/2014/main" id="{00000000-0008-0000-0900-000014030000}"/>
            </a:ext>
          </a:extLst>
        </xdr:cNvPr>
        <xdr:cNvCxnSpPr/>
      </xdr:nvCxnSpPr>
      <xdr:spPr>
        <a:xfrm>
          <a:off x="7458364" y="22779182"/>
          <a:ext cx="24453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349250</xdr:colOff>
      <xdr:row>106</xdr:row>
      <xdr:rowOff>0</xdr:rowOff>
    </xdr:from>
    <xdr:to>
      <xdr:col>13</xdr:col>
      <xdr:colOff>349251</xdr:colOff>
      <xdr:row>107</xdr:row>
      <xdr:rowOff>60614</xdr:rowOff>
    </xdr:to>
    <xdr:cxnSp macro="">
      <xdr:nvCxnSpPr>
        <xdr:cNvPr id="791" name="Прямая соединительная линия 790">
          <a:extLst>
            <a:ext uri="{FF2B5EF4-FFF2-40B4-BE49-F238E27FC236}">
              <a16:creationId xmlns:a16="http://schemas.microsoft.com/office/drawing/2014/main" id="{00000000-0008-0000-0900-000017030000}"/>
            </a:ext>
          </a:extLst>
        </xdr:cNvPr>
        <xdr:cNvCxnSpPr/>
      </xdr:nvCxnSpPr>
      <xdr:spPr>
        <a:xfrm>
          <a:off x="9461500" y="25333614"/>
          <a:ext cx="1" cy="24534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42333</xdr:colOff>
      <xdr:row>101</xdr:row>
      <xdr:rowOff>49068</xdr:rowOff>
    </xdr:from>
    <xdr:to>
      <xdr:col>12</xdr:col>
      <xdr:colOff>46181</xdr:colOff>
      <xdr:row>107</xdr:row>
      <xdr:rowOff>76200</xdr:rowOff>
    </xdr:to>
    <xdr:cxnSp macro="">
      <xdr:nvCxnSpPr>
        <xdr:cNvPr id="792" name="Прямая соединительная линия 791">
          <a:extLst>
            <a:ext uri="{FF2B5EF4-FFF2-40B4-BE49-F238E27FC236}">
              <a16:creationId xmlns:a16="http://schemas.microsoft.com/office/drawing/2014/main" id="{00000000-0008-0000-0900-000018030000}"/>
            </a:ext>
          </a:extLst>
        </xdr:cNvPr>
        <xdr:cNvCxnSpPr/>
      </xdr:nvCxnSpPr>
      <xdr:spPr>
        <a:xfrm flipH="1">
          <a:off x="8793788" y="24459045"/>
          <a:ext cx="3848" cy="113549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331932</xdr:colOff>
      <xdr:row>96</xdr:row>
      <xdr:rowOff>121227</xdr:rowOff>
    </xdr:from>
    <xdr:to>
      <xdr:col>10</xdr:col>
      <xdr:colOff>331932</xdr:colOff>
      <xdr:row>107</xdr:row>
      <xdr:rowOff>66386</xdr:rowOff>
    </xdr:to>
    <xdr:cxnSp macro="">
      <xdr:nvCxnSpPr>
        <xdr:cNvPr id="793" name="Прямая соединительная линия 792">
          <a:extLst>
            <a:ext uri="{FF2B5EF4-FFF2-40B4-BE49-F238E27FC236}">
              <a16:creationId xmlns:a16="http://schemas.microsoft.com/office/drawing/2014/main" id="{00000000-0008-0000-0900-000019030000}"/>
            </a:ext>
          </a:extLst>
        </xdr:cNvPr>
        <xdr:cNvCxnSpPr/>
      </xdr:nvCxnSpPr>
      <xdr:spPr>
        <a:xfrm>
          <a:off x="8174182" y="23578127"/>
          <a:ext cx="0" cy="19708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245341</xdr:colOff>
      <xdr:row>91</xdr:row>
      <xdr:rowOff>164522</xdr:rowOff>
    </xdr:from>
    <xdr:to>
      <xdr:col>9</xdr:col>
      <xdr:colOff>245341</xdr:colOff>
      <xdr:row>107</xdr:row>
      <xdr:rowOff>54841</xdr:rowOff>
    </xdr:to>
    <xdr:cxnSp macro="">
      <xdr:nvCxnSpPr>
        <xdr:cNvPr id="794" name="Прямая соединительная линия 793">
          <a:extLst>
            <a:ext uri="{FF2B5EF4-FFF2-40B4-BE49-F238E27FC236}">
              <a16:creationId xmlns:a16="http://schemas.microsoft.com/office/drawing/2014/main" id="{00000000-0008-0000-0900-00001A030000}"/>
            </a:ext>
          </a:extLst>
        </xdr:cNvPr>
        <xdr:cNvCxnSpPr/>
      </xdr:nvCxnSpPr>
      <xdr:spPr>
        <a:xfrm>
          <a:off x="7513205" y="22727227"/>
          <a:ext cx="0" cy="284595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297295</xdr:colOff>
      <xdr:row>87</xdr:row>
      <xdr:rowOff>115455</xdr:rowOff>
    </xdr:from>
    <xdr:to>
      <xdr:col>15</xdr:col>
      <xdr:colOff>69844</xdr:colOff>
      <xdr:row>87</xdr:row>
      <xdr:rowOff>116417</xdr:rowOff>
    </xdr:to>
    <xdr:cxnSp macro="">
      <xdr:nvCxnSpPr>
        <xdr:cNvPr id="795" name="Прямая соединительная линия 794">
          <a:extLst>
            <a:ext uri="{FF2B5EF4-FFF2-40B4-BE49-F238E27FC236}">
              <a16:creationId xmlns:a16="http://schemas.microsoft.com/office/drawing/2014/main" id="{00000000-0008-0000-0900-00001B030000}"/>
            </a:ext>
          </a:extLst>
        </xdr:cNvPr>
        <xdr:cNvCxnSpPr/>
      </xdr:nvCxnSpPr>
      <xdr:spPr>
        <a:xfrm>
          <a:off x="6676159" y="21939250"/>
          <a:ext cx="3227526" cy="9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346363</xdr:colOff>
      <xdr:row>87</xdr:row>
      <xdr:rowOff>54841</xdr:rowOff>
    </xdr:from>
    <xdr:to>
      <xdr:col>8</xdr:col>
      <xdr:colOff>346363</xdr:colOff>
      <xdr:row>107</xdr:row>
      <xdr:rowOff>51954</xdr:rowOff>
    </xdr:to>
    <xdr:cxnSp macro="">
      <xdr:nvCxnSpPr>
        <xdr:cNvPr id="796" name="Прямая соединительная линия 795">
          <a:extLst>
            <a:ext uri="{FF2B5EF4-FFF2-40B4-BE49-F238E27FC236}">
              <a16:creationId xmlns:a16="http://schemas.microsoft.com/office/drawing/2014/main" id="{00000000-0008-0000-0900-00001C030000}"/>
            </a:ext>
          </a:extLst>
        </xdr:cNvPr>
        <xdr:cNvCxnSpPr/>
      </xdr:nvCxnSpPr>
      <xdr:spPr>
        <a:xfrm>
          <a:off x="6725227" y="21878636"/>
          <a:ext cx="0" cy="369165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291523</xdr:colOff>
      <xdr:row>82</xdr:row>
      <xdr:rowOff>179915</xdr:rowOff>
    </xdr:from>
    <xdr:to>
      <xdr:col>15</xdr:col>
      <xdr:colOff>48677</xdr:colOff>
      <xdr:row>82</xdr:row>
      <xdr:rowOff>179915</xdr:rowOff>
    </xdr:to>
    <xdr:cxnSp macro="">
      <xdr:nvCxnSpPr>
        <xdr:cNvPr id="797" name="Прямая соединительная линия 796">
          <a:extLst>
            <a:ext uri="{FF2B5EF4-FFF2-40B4-BE49-F238E27FC236}">
              <a16:creationId xmlns:a16="http://schemas.microsoft.com/office/drawing/2014/main" id="{00000000-0008-0000-0900-00001D030000}"/>
            </a:ext>
          </a:extLst>
        </xdr:cNvPr>
        <xdr:cNvCxnSpPr/>
      </xdr:nvCxnSpPr>
      <xdr:spPr>
        <a:xfrm flipV="1">
          <a:off x="5616864" y="21080074"/>
          <a:ext cx="426565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352136</xdr:colOff>
      <xdr:row>82</xdr:row>
      <xdr:rowOff>121227</xdr:rowOff>
    </xdr:from>
    <xdr:to>
      <xdr:col>6</xdr:col>
      <xdr:colOff>352136</xdr:colOff>
      <xdr:row>107</xdr:row>
      <xdr:rowOff>43295</xdr:rowOff>
    </xdr:to>
    <xdr:cxnSp macro="">
      <xdr:nvCxnSpPr>
        <xdr:cNvPr id="798" name="Прямая соединительная линия 797">
          <a:extLst>
            <a:ext uri="{FF2B5EF4-FFF2-40B4-BE49-F238E27FC236}">
              <a16:creationId xmlns:a16="http://schemas.microsoft.com/office/drawing/2014/main" id="{00000000-0008-0000-0900-00001E030000}"/>
            </a:ext>
          </a:extLst>
        </xdr:cNvPr>
        <xdr:cNvCxnSpPr/>
      </xdr:nvCxnSpPr>
      <xdr:spPr>
        <a:xfrm>
          <a:off x="5677477" y="21021386"/>
          <a:ext cx="0" cy="4540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77930</xdr:colOff>
      <xdr:row>107</xdr:row>
      <xdr:rowOff>12700</xdr:rowOff>
    </xdr:from>
    <xdr:to>
      <xdr:col>14</xdr:col>
      <xdr:colOff>77930</xdr:colOff>
      <xdr:row>115</xdr:row>
      <xdr:rowOff>49068</xdr:rowOff>
    </xdr:to>
    <xdr:cxnSp macro="">
      <xdr:nvCxnSpPr>
        <xdr:cNvPr id="799" name="Прямая соединительная линия 798">
          <a:extLst>
            <a:ext uri="{FF2B5EF4-FFF2-40B4-BE49-F238E27FC236}">
              <a16:creationId xmlns:a16="http://schemas.microsoft.com/office/drawing/2014/main" id="{00000000-0008-0000-0900-00001F030000}"/>
            </a:ext>
          </a:extLst>
        </xdr:cNvPr>
        <xdr:cNvCxnSpPr/>
      </xdr:nvCxnSpPr>
      <xdr:spPr>
        <a:xfrm>
          <a:off x="9550975" y="25531041"/>
          <a:ext cx="0" cy="151418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25978</xdr:colOff>
      <xdr:row>107</xdr:row>
      <xdr:rowOff>155864</xdr:rowOff>
    </xdr:from>
    <xdr:to>
      <xdr:col>15</xdr:col>
      <xdr:colOff>118341</xdr:colOff>
      <xdr:row>107</xdr:row>
      <xdr:rowOff>155864</xdr:rowOff>
    </xdr:to>
    <xdr:cxnSp macro="">
      <xdr:nvCxnSpPr>
        <xdr:cNvPr id="800" name="Прямая соединительная линия 799">
          <a:extLst>
            <a:ext uri="{FF2B5EF4-FFF2-40B4-BE49-F238E27FC236}">
              <a16:creationId xmlns:a16="http://schemas.microsoft.com/office/drawing/2014/main" id="{00000000-0008-0000-0900-000020030000}"/>
            </a:ext>
          </a:extLst>
        </xdr:cNvPr>
        <xdr:cNvCxnSpPr/>
      </xdr:nvCxnSpPr>
      <xdr:spPr>
        <a:xfrm>
          <a:off x="9499023" y="25674205"/>
          <a:ext cx="45315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61766</xdr:colOff>
      <xdr:row>106</xdr:row>
      <xdr:rowOff>76200</xdr:rowOff>
    </xdr:from>
    <xdr:to>
      <xdr:col>15</xdr:col>
      <xdr:colOff>66386</xdr:colOff>
      <xdr:row>108</xdr:row>
      <xdr:rowOff>28864</xdr:rowOff>
    </xdr:to>
    <xdr:cxnSp macro="">
      <xdr:nvCxnSpPr>
        <xdr:cNvPr id="801" name="Прямая соединительная линия 800">
          <a:extLst>
            <a:ext uri="{FF2B5EF4-FFF2-40B4-BE49-F238E27FC236}">
              <a16:creationId xmlns:a16="http://schemas.microsoft.com/office/drawing/2014/main" id="{00000000-0008-0000-0900-000021030000}"/>
            </a:ext>
          </a:extLst>
        </xdr:cNvPr>
        <xdr:cNvCxnSpPr/>
      </xdr:nvCxnSpPr>
      <xdr:spPr>
        <a:xfrm>
          <a:off x="9895607" y="25409814"/>
          <a:ext cx="4620" cy="32211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222250</xdr:colOff>
      <xdr:row>106</xdr:row>
      <xdr:rowOff>50800</xdr:rowOff>
    </xdr:from>
    <xdr:to>
      <xdr:col>16</xdr:col>
      <xdr:colOff>222250</xdr:colOff>
      <xdr:row>110</xdr:row>
      <xdr:rowOff>63500</xdr:rowOff>
    </xdr:to>
    <xdr:cxnSp macro="">
      <xdr:nvCxnSpPr>
        <xdr:cNvPr id="802" name="Прямая соединительная линия 801">
          <a:extLst>
            <a:ext uri="{FF2B5EF4-FFF2-40B4-BE49-F238E27FC236}">
              <a16:creationId xmlns:a16="http://schemas.microsoft.com/office/drawing/2014/main" id="{00000000-0008-0000-0900-000022030000}"/>
            </a:ext>
          </a:extLst>
        </xdr:cNvPr>
        <xdr:cNvCxnSpPr/>
      </xdr:nvCxnSpPr>
      <xdr:spPr>
        <a:xfrm flipH="1">
          <a:off x="10420350" y="25349200"/>
          <a:ext cx="0" cy="749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109</xdr:row>
      <xdr:rowOff>176065</xdr:rowOff>
    </xdr:from>
    <xdr:to>
      <xdr:col>16</xdr:col>
      <xdr:colOff>277091</xdr:colOff>
      <xdr:row>109</xdr:row>
      <xdr:rowOff>176065</xdr:rowOff>
    </xdr:to>
    <xdr:cxnSp macro="">
      <xdr:nvCxnSpPr>
        <xdr:cNvPr id="803" name="Прямая соединительная линия 802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CxnSpPr/>
      </xdr:nvCxnSpPr>
      <xdr:spPr>
        <a:xfrm>
          <a:off x="9496136" y="26063860"/>
          <a:ext cx="97559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20205</xdr:colOff>
      <xdr:row>112</xdr:row>
      <xdr:rowOff>49068</xdr:rowOff>
    </xdr:from>
    <xdr:to>
      <xdr:col>22</xdr:col>
      <xdr:colOff>83705</xdr:colOff>
      <xdr:row>112</xdr:row>
      <xdr:rowOff>49068</xdr:rowOff>
    </xdr:to>
    <xdr:cxnSp macro="">
      <xdr:nvCxnSpPr>
        <xdr:cNvPr id="804" name="Прямая соединительная линия 803">
          <a:extLst>
            <a:ext uri="{FF2B5EF4-FFF2-40B4-BE49-F238E27FC236}">
              <a16:creationId xmlns:a16="http://schemas.microsoft.com/office/drawing/2014/main" id="{00000000-0008-0000-0900-000024030000}"/>
            </a:ext>
          </a:extLst>
        </xdr:cNvPr>
        <xdr:cNvCxnSpPr/>
      </xdr:nvCxnSpPr>
      <xdr:spPr>
        <a:xfrm>
          <a:off x="9493250" y="26491045"/>
          <a:ext cx="30768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20205</xdr:colOff>
      <xdr:row>106</xdr:row>
      <xdr:rowOff>44450</xdr:rowOff>
    </xdr:from>
    <xdr:to>
      <xdr:col>22</xdr:col>
      <xdr:colOff>20205</xdr:colOff>
      <xdr:row>112</xdr:row>
      <xdr:rowOff>106796</xdr:rowOff>
    </xdr:to>
    <xdr:cxnSp macro="">
      <xdr:nvCxnSpPr>
        <xdr:cNvPr id="805" name="Прямая соединительная линия 804">
          <a:extLst>
            <a:ext uri="{FF2B5EF4-FFF2-40B4-BE49-F238E27FC236}">
              <a16:creationId xmlns:a16="http://schemas.microsoft.com/office/drawing/2014/main" id="{00000000-0008-0000-0900-000025030000}"/>
            </a:ext>
          </a:extLst>
        </xdr:cNvPr>
        <xdr:cNvCxnSpPr/>
      </xdr:nvCxnSpPr>
      <xdr:spPr>
        <a:xfrm flipH="1">
          <a:off x="12506614" y="25378064"/>
          <a:ext cx="0" cy="11707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577850</xdr:colOff>
      <xdr:row>106</xdr:row>
      <xdr:rowOff>50800</xdr:rowOff>
    </xdr:from>
    <xdr:to>
      <xdr:col>22</xdr:col>
      <xdr:colOff>577850</xdr:colOff>
      <xdr:row>115</xdr:row>
      <xdr:rowOff>49068</xdr:rowOff>
    </xdr:to>
    <xdr:cxnSp macro="">
      <xdr:nvCxnSpPr>
        <xdr:cNvPr id="806" name="Прямая соединительная линия 805">
          <a:extLst>
            <a:ext uri="{FF2B5EF4-FFF2-40B4-BE49-F238E27FC236}">
              <a16:creationId xmlns:a16="http://schemas.microsoft.com/office/drawing/2014/main" id="{00000000-0008-0000-0900-000026030000}"/>
            </a:ext>
          </a:extLst>
        </xdr:cNvPr>
        <xdr:cNvCxnSpPr/>
      </xdr:nvCxnSpPr>
      <xdr:spPr>
        <a:xfrm>
          <a:off x="13064259" y="25384414"/>
          <a:ext cx="0" cy="1660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114</xdr:row>
      <xdr:rowOff>178954</xdr:rowOff>
    </xdr:from>
    <xdr:to>
      <xdr:col>22</xdr:col>
      <xdr:colOff>632114</xdr:colOff>
      <xdr:row>114</xdr:row>
      <xdr:rowOff>178954</xdr:rowOff>
    </xdr:to>
    <xdr:cxnSp macro="">
      <xdr:nvCxnSpPr>
        <xdr:cNvPr id="807" name="Прямая соединительная линия 806">
          <a:extLst>
            <a:ext uri="{FF2B5EF4-FFF2-40B4-BE49-F238E27FC236}">
              <a16:creationId xmlns:a16="http://schemas.microsoft.com/office/drawing/2014/main" id="{00000000-0008-0000-0900-000027030000}"/>
            </a:ext>
          </a:extLst>
        </xdr:cNvPr>
        <xdr:cNvCxnSpPr/>
      </xdr:nvCxnSpPr>
      <xdr:spPr>
        <a:xfrm>
          <a:off x="9496136" y="26990386"/>
          <a:ext cx="362238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508000</xdr:colOff>
      <xdr:row>114</xdr:row>
      <xdr:rowOff>111125</xdr:rowOff>
    </xdr:from>
    <xdr:to>
      <xdr:col>23</xdr:col>
      <xdr:colOff>0</xdr:colOff>
      <xdr:row>115</xdr:row>
      <xdr:rowOff>42862</xdr:rowOff>
    </xdr:to>
    <xdr:cxnSp macro="">
      <xdr:nvCxnSpPr>
        <xdr:cNvPr id="809" name="Прямая соединительная линия 808">
          <a:extLst>
            <a:ext uri="{FF2B5EF4-FFF2-40B4-BE49-F238E27FC236}">
              <a16:creationId xmlns:a16="http://schemas.microsoft.com/office/drawing/2014/main" id="{00000000-0008-0000-0900-000029030000}"/>
            </a:ext>
          </a:extLst>
        </xdr:cNvPr>
        <xdr:cNvCxnSpPr/>
      </xdr:nvCxnSpPr>
      <xdr:spPr>
        <a:xfrm flipH="1" flipV="1">
          <a:off x="13004800" y="268827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434975</xdr:colOff>
      <xdr:row>111</xdr:row>
      <xdr:rowOff>168275</xdr:rowOff>
    </xdr:from>
    <xdr:to>
      <xdr:col>22</xdr:col>
      <xdr:colOff>79375</xdr:colOff>
      <xdr:row>112</xdr:row>
      <xdr:rowOff>100012</xdr:rowOff>
    </xdr:to>
    <xdr:cxnSp macro="">
      <xdr:nvCxnSpPr>
        <xdr:cNvPr id="810" name="Прямая соединительная линия 809">
          <a:extLst>
            <a:ext uri="{FF2B5EF4-FFF2-40B4-BE49-F238E27FC236}">
              <a16:creationId xmlns:a16="http://schemas.microsoft.com/office/drawing/2014/main" id="{00000000-0008-0000-0900-00002A030000}"/>
            </a:ext>
          </a:extLst>
        </xdr:cNvPr>
        <xdr:cNvCxnSpPr/>
      </xdr:nvCxnSpPr>
      <xdr:spPr>
        <a:xfrm flipH="1" flipV="1">
          <a:off x="124428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114</xdr:row>
      <xdr:rowOff>114300</xdr:rowOff>
    </xdr:from>
    <xdr:to>
      <xdr:col>14</xdr:col>
      <xdr:colOff>149225</xdr:colOff>
      <xdr:row>115</xdr:row>
      <xdr:rowOff>46037</xdr:rowOff>
    </xdr:to>
    <xdr:cxnSp macro="">
      <xdr:nvCxnSpPr>
        <xdr:cNvPr id="811" name="Прямая соединительная линия 810">
          <a:extLst>
            <a:ext uri="{FF2B5EF4-FFF2-40B4-BE49-F238E27FC236}">
              <a16:creationId xmlns:a16="http://schemas.microsoft.com/office/drawing/2014/main" id="{00000000-0008-0000-0900-00002B030000}"/>
            </a:ext>
          </a:extLst>
        </xdr:cNvPr>
        <xdr:cNvCxnSpPr/>
      </xdr:nvCxnSpPr>
      <xdr:spPr>
        <a:xfrm flipH="1" flipV="1">
          <a:off x="9490075" y="268859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111</xdr:row>
      <xdr:rowOff>168275</xdr:rowOff>
    </xdr:from>
    <xdr:to>
      <xdr:col>14</xdr:col>
      <xdr:colOff>142875</xdr:colOff>
      <xdr:row>112</xdr:row>
      <xdr:rowOff>100012</xdr:rowOff>
    </xdr:to>
    <xdr:cxnSp macro="">
      <xdr:nvCxnSpPr>
        <xdr:cNvPr id="812" name="Прямая соединительная линия 811">
          <a:extLst>
            <a:ext uri="{FF2B5EF4-FFF2-40B4-BE49-F238E27FC236}">
              <a16:creationId xmlns:a16="http://schemas.microsoft.com/office/drawing/2014/main" id="{00000000-0008-0000-0900-00002C030000}"/>
            </a:ext>
          </a:extLst>
        </xdr:cNvPr>
        <xdr:cNvCxnSpPr/>
      </xdr:nvCxnSpPr>
      <xdr:spPr>
        <a:xfrm flipH="1" flipV="1">
          <a:off x="94837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149225</xdr:colOff>
      <xdr:row>109</xdr:row>
      <xdr:rowOff>111125</xdr:rowOff>
    </xdr:from>
    <xdr:to>
      <xdr:col>16</xdr:col>
      <xdr:colOff>282575</xdr:colOff>
      <xdr:row>110</xdr:row>
      <xdr:rowOff>42862</xdr:rowOff>
    </xdr:to>
    <xdr:cxnSp macro="">
      <xdr:nvCxnSpPr>
        <xdr:cNvPr id="813" name="Прямая соединительная линия 812">
          <a:extLst>
            <a:ext uri="{FF2B5EF4-FFF2-40B4-BE49-F238E27FC236}">
              <a16:creationId xmlns:a16="http://schemas.microsoft.com/office/drawing/2014/main" id="{00000000-0008-0000-0900-00002D030000}"/>
            </a:ext>
          </a:extLst>
        </xdr:cNvPr>
        <xdr:cNvCxnSpPr/>
      </xdr:nvCxnSpPr>
      <xdr:spPr>
        <a:xfrm flipH="1" flipV="1">
          <a:off x="10347325" y="259619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109</xdr:row>
      <xdr:rowOff>107950</xdr:rowOff>
    </xdr:from>
    <xdr:to>
      <xdr:col>14</xdr:col>
      <xdr:colOff>149225</xdr:colOff>
      <xdr:row>110</xdr:row>
      <xdr:rowOff>39687</xdr:rowOff>
    </xdr:to>
    <xdr:cxnSp macro="">
      <xdr:nvCxnSpPr>
        <xdr:cNvPr id="814" name="Прямая соединительная линия 813">
          <a:extLst>
            <a:ext uri="{FF2B5EF4-FFF2-40B4-BE49-F238E27FC236}">
              <a16:creationId xmlns:a16="http://schemas.microsoft.com/office/drawing/2014/main" id="{00000000-0008-0000-0900-00002E030000}"/>
            </a:ext>
          </a:extLst>
        </xdr:cNvPr>
        <xdr:cNvCxnSpPr/>
      </xdr:nvCxnSpPr>
      <xdr:spPr>
        <a:xfrm flipH="1" flipV="1">
          <a:off x="9490075" y="259588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107</xdr:row>
      <xdr:rowOff>92075</xdr:rowOff>
    </xdr:from>
    <xdr:to>
      <xdr:col>15</xdr:col>
      <xdr:colOff>127000</xdr:colOff>
      <xdr:row>108</xdr:row>
      <xdr:rowOff>23812</xdr:rowOff>
    </xdr:to>
    <xdr:cxnSp macro="">
      <xdr:nvCxnSpPr>
        <xdr:cNvPr id="815" name="Прямая соединительная линия 814">
          <a:extLst>
            <a:ext uri="{FF2B5EF4-FFF2-40B4-BE49-F238E27FC236}">
              <a16:creationId xmlns:a16="http://schemas.microsoft.com/office/drawing/2014/main" id="{00000000-0008-0000-0900-00002F030000}"/>
            </a:ext>
          </a:extLst>
        </xdr:cNvPr>
        <xdr:cNvCxnSpPr/>
      </xdr:nvCxnSpPr>
      <xdr:spPr>
        <a:xfrm flipH="1" flipV="1">
          <a:off x="9829800" y="255746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107</xdr:row>
      <xdr:rowOff>88900</xdr:rowOff>
    </xdr:from>
    <xdr:to>
      <xdr:col>14</xdr:col>
      <xdr:colOff>142875</xdr:colOff>
      <xdr:row>108</xdr:row>
      <xdr:rowOff>20637</xdr:rowOff>
    </xdr:to>
    <xdr:cxnSp macro="">
      <xdr:nvCxnSpPr>
        <xdr:cNvPr id="816" name="Прямая соединительная линия 815">
          <a:extLst>
            <a:ext uri="{FF2B5EF4-FFF2-40B4-BE49-F238E27FC236}">
              <a16:creationId xmlns:a16="http://schemas.microsoft.com/office/drawing/2014/main" id="{00000000-0008-0000-0900-000030030000}"/>
            </a:ext>
          </a:extLst>
        </xdr:cNvPr>
        <xdr:cNvCxnSpPr/>
      </xdr:nvCxnSpPr>
      <xdr:spPr>
        <a:xfrm flipH="1" flipV="1">
          <a:off x="9483725" y="25571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273050</xdr:colOff>
      <xdr:row>105</xdr:row>
      <xdr:rowOff>171450</xdr:rowOff>
    </xdr:from>
    <xdr:to>
      <xdr:col>14</xdr:col>
      <xdr:colOff>44450</xdr:colOff>
      <xdr:row>106</xdr:row>
      <xdr:rowOff>103187</xdr:rowOff>
    </xdr:to>
    <xdr:cxnSp macro="">
      <xdr:nvCxnSpPr>
        <xdr:cNvPr id="817" name="Прямая соединительная линия 816">
          <a:extLst>
            <a:ext uri="{FF2B5EF4-FFF2-40B4-BE49-F238E27FC236}">
              <a16:creationId xmlns:a16="http://schemas.microsoft.com/office/drawing/2014/main" id="{00000000-0008-0000-0900-000031030000}"/>
            </a:ext>
          </a:extLst>
        </xdr:cNvPr>
        <xdr:cNvCxnSpPr/>
      </xdr:nvCxnSpPr>
      <xdr:spPr>
        <a:xfrm flipH="1" flipV="1">
          <a:off x="9385300" y="25285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106</xdr:row>
      <xdr:rowOff>111125</xdr:rowOff>
    </xdr:from>
    <xdr:to>
      <xdr:col>14</xdr:col>
      <xdr:colOff>47625</xdr:colOff>
      <xdr:row>107</xdr:row>
      <xdr:rowOff>42862</xdr:rowOff>
    </xdr:to>
    <xdr:cxnSp macro="">
      <xdr:nvCxnSpPr>
        <xdr:cNvPr id="818" name="Прямая соединительная линия 817">
          <a:extLst>
            <a:ext uri="{FF2B5EF4-FFF2-40B4-BE49-F238E27FC236}">
              <a16:creationId xmlns:a16="http://schemas.microsoft.com/office/drawing/2014/main" id="{00000000-0008-0000-0900-000032030000}"/>
            </a:ext>
          </a:extLst>
        </xdr:cNvPr>
        <xdr:cNvCxnSpPr/>
      </xdr:nvCxnSpPr>
      <xdr:spPr>
        <a:xfrm flipH="1" flipV="1">
          <a:off x="9388475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206375</xdr:colOff>
      <xdr:row>106</xdr:row>
      <xdr:rowOff>114300</xdr:rowOff>
    </xdr:from>
    <xdr:to>
      <xdr:col>12</xdr:col>
      <xdr:colOff>104775</xdr:colOff>
      <xdr:row>107</xdr:row>
      <xdr:rowOff>46037</xdr:rowOff>
    </xdr:to>
    <xdr:cxnSp macro="">
      <xdr:nvCxnSpPr>
        <xdr:cNvPr id="819" name="Прямая соединительная линия 818">
          <a:extLst>
            <a:ext uri="{FF2B5EF4-FFF2-40B4-BE49-F238E27FC236}">
              <a16:creationId xmlns:a16="http://schemas.microsoft.com/office/drawing/2014/main" id="{00000000-0008-0000-0900-000033030000}"/>
            </a:ext>
          </a:extLst>
        </xdr:cNvPr>
        <xdr:cNvCxnSpPr/>
      </xdr:nvCxnSpPr>
      <xdr:spPr>
        <a:xfrm flipH="1" flipV="1">
          <a:off x="87217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269875</xdr:colOff>
      <xdr:row>106</xdr:row>
      <xdr:rowOff>114300</xdr:rowOff>
    </xdr:from>
    <xdr:to>
      <xdr:col>10</xdr:col>
      <xdr:colOff>403225</xdr:colOff>
      <xdr:row>107</xdr:row>
      <xdr:rowOff>46037</xdr:rowOff>
    </xdr:to>
    <xdr:cxnSp macro="">
      <xdr:nvCxnSpPr>
        <xdr:cNvPr id="820" name="Прямая соединительная линия 819">
          <a:extLst>
            <a:ext uri="{FF2B5EF4-FFF2-40B4-BE49-F238E27FC236}">
              <a16:creationId xmlns:a16="http://schemas.microsoft.com/office/drawing/2014/main" id="{00000000-0008-0000-0900-000034030000}"/>
            </a:ext>
          </a:extLst>
        </xdr:cNvPr>
        <xdr:cNvCxnSpPr/>
      </xdr:nvCxnSpPr>
      <xdr:spPr>
        <a:xfrm flipH="1" flipV="1">
          <a:off x="81121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177800</xdr:colOff>
      <xdr:row>106</xdr:row>
      <xdr:rowOff>111125</xdr:rowOff>
    </xdr:from>
    <xdr:to>
      <xdr:col>9</xdr:col>
      <xdr:colOff>311150</xdr:colOff>
      <xdr:row>107</xdr:row>
      <xdr:rowOff>42862</xdr:rowOff>
    </xdr:to>
    <xdr:cxnSp macro="">
      <xdr:nvCxnSpPr>
        <xdr:cNvPr id="821" name="Прямая соединительная линия 820">
          <a:extLst>
            <a:ext uri="{FF2B5EF4-FFF2-40B4-BE49-F238E27FC236}">
              <a16:creationId xmlns:a16="http://schemas.microsoft.com/office/drawing/2014/main" id="{00000000-0008-0000-0900-000035030000}"/>
            </a:ext>
          </a:extLst>
        </xdr:cNvPr>
        <xdr:cNvCxnSpPr/>
      </xdr:nvCxnSpPr>
      <xdr:spPr>
        <a:xfrm flipH="1" flipV="1">
          <a:off x="74422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106</xdr:row>
      <xdr:rowOff>111125</xdr:rowOff>
    </xdr:from>
    <xdr:to>
      <xdr:col>8</xdr:col>
      <xdr:colOff>419100</xdr:colOff>
      <xdr:row>107</xdr:row>
      <xdr:rowOff>42862</xdr:rowOff>
    </xdr:to>
    <xdr:cxnSp macro="">
      <xdr:nvCxnSpPr>
        <xdr:cNvPr id="822" name="Прямая соединительная линия 821">
          <a:extLst>
            <a:ext uri="{FF2B5EF4-FFF2-40B4-BE49-F238E27FC236}">
              <a16:creationId xmlns:a16="http://schemas.microsoft.com/office/drawing/2014/main" id="{00000000-0008-0000-0900-000036030000}"/>
            </a:ext>
          </a:extLst>
        </xdr:cNvPr>
        <xdr:cNvCxnSpPr/>
      </xdr:nvCxnSpPr>
      <xdr:spPr>
        <a:xfrm flipH="1" flipV="1">
          <a:off x="666115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279400</xdr:colOff>
      <xdr:row>106</xdr:row>
      <xdr:rowOff>111125</xdr:rowOff>
    </xdr:from>
    <xdr:to>
      <xdr:col>6</xdr:col>
      <xdr:colOff>412750</xdr:colOff>
      <xdr:row>107</xdr:row>
      <xdr:rowOff>42862</xdr:rowOff>
    </xdr:to>
    <xdr:cxnSp macro="">
      <xdr:nvCxnSpPr>
        <xdr:cNvPr id="823" name="Прямая соединительная линия 822">
          <a:extLst>
            <a:ext uri="{FF2B5EF4-FFF2-40B4-BE49-F238E27FC236}">
              <a16:creationId xmlns:a16="http://schemas.microsoft.com/office/drawing/2014/main" id="{00000000-0008-0000-0900-000037030000}"/>
            </a:ext>
          </a:extLst>
        </xdr:cNvPr>
        <xdr:cNvCxnSpPr/>
      </xdr:nvCxnSpPr>
      <xdr:spPr>
        <a:xfrm flipH="1" flipV="1">
          <a:off x="56007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212725</xdr:colOff>
      <xdr:row>101</xdr:row>
      <xdr:rowOff>47625</xdr:rowOff>
    </xdr:from>
    <xdr:to>
      <xdr:col>12</xdr:col>
      <xdr:colOff>111125</xdr:colOff>
      <xdr:row>101</xdr:row>
      <xdr:rowOff>163512</xdr:rowOff>
    </xdr:to>
    <xdr:cxnSp macro="">
      <xdr:nvCxnSpPr>
        <xdr:cNvPr id="824" name="Прямая соединительная линия 823">
          <a:extLst>
            <a:ext uri="{FF2B5EF4-FFF2-40B4-BE49-F238E27FC236}">
              <a16:creationId xmlns:a16="http://schemas.microsoft.com/office/drawing/2014/main" id="{00000000-0008-0000-0900-000038030000}"/>
            </a:ext>
          </a:extLst>
        </xdr:cNvPr>
        <xdr:cNvCxnSpPr/>
      </xdr:nvCxnSpPr>
      <xdr:spPr>
        <a:xfrm flipH="1" flipV="1">
          <a:off x="8728075" y="244252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260350</xdr:colOff>
      <xdr:row>96</xdr:row>
      <xdr:rowOff>107950</xdr:rowOff>
    </xdr:from>
    <xdr:to>
      <xdr:col>10</xdr:col>
      <xdr:colOff>393700</xdr:colOff>
      <xdr:row>97</xdr:row>
      <xdr:rowOff>39687</xdr:rowOff>
    </xdr:to>
    <xdr:cxnSp macro="">
      <xdr:nvCxnSpPr>
        <xdr:cNvPr id="825" name="Прямая соединительная линия 824">
          <a:extLst>
            <a:ext uri="{FF2B5EF4-FFF2-40B4-BE49-F238E27FC236}">
              <a16:creationId xmlns:a16="http://schemas.microsoft.com/office/drawing/2014/main" id="{00000000-0008-0000-0900-000039030000}"/>
            </a:ext>
          </a:extLst>
        </xdr:cNvPr>
        <xdr:cNvCxnSpPr/>
      </xdr:nvCxnSpPr>
      <xdr:spPr>
        <a:xfrm flipH="1" flipV="1">
          <a:off x="8102600" y="235648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174625</xdr:colOff>
      <xdr:row>91</xdr:row>
      <xdr:rowOff>152400</xdr:rowOff>
    </xdr:from>
    <xdr:to>
      <xdr:col>9</xdr:col>
      <xdr:colOff>307975</xdr:colOff>
      <xdr:row>92</xdr:row>
      <xdr:rowOff>84137</xdr:rowOff>
    </xdr:to>
    <xdr:cxnSp macro="">
      <xdr:nvCxnSpPr>
        <xdr:cNvPr id="826" name="Прямая соединительная линия 825">
          <a:extLst>
            <a:ext uri="{FF2B5EF4-FFF2-40B4-BE49-F238E27FC236}">
              <a16:creationId xmlns:a16="http://schemas.microsoft.com/office/drawing/2014/main" id="{00000000-0008-0000-0900-00003A030000}"/>
            </a:ext>
          </a:extLst>
        </xdr:cNvPr>
        <xdr:cNvCxnSpPr/>
      </xdr:nvCxnSpPr>
      <xdr:spPr>
        <a:xfrm flipH="1" flipV="1">
          <a:off x="7439025" y="226885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87</xdr:row>
      <xdr:rowOff>57150</xdr:rowOff>
    </xdr:from>
    <xdr:to>
      <xdr:col>8</xdr:col>
      <xdr:colOff>419100</xdr:colOff>
      <xdr:row>87</xdr:row>
      <xdr:rowOff>173037</xdr:rowOff>
    </xdr:to>
    <xdr:cxnSp macro="">
      <xdr:nvCxnSpPr>
        <xdr:cNvPr id="827" name="Прямая соединительная линия 826">
          <a:extLst>
            <a:ext uri="{FF2B5EF4-FFF2-40B4-BE49-F238E27FC236}">
              <a16:creationId xmlns:a16="http://schemas.microsoft.com/office/drawing/2014/main" id="{00000000-0008-0000-0900-00003B030000}"/>
            </a:ext>
          </a:extLst>
        </xdr:cNvPr>
        <xdr:cNvCxnSpPr/>
      </xdr:nvCxnSpPr>
      <xdr:spPr>
        <a:xfrm flipH="1" flipV="1">
          <a:off x="6661150" y="21856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82</xdr:row>
      <xdr:rowOff>120650</xdr:rowOff>
    </xdr:from>
    <xdr:to>
      <xdr:col>6</xdr:col>
      <xdr:colOff>419100</xdr:colOff>
      <xdr:row>83</xdr:row>
      <xdr:rowOff>52387</xdr:rowOff>
    </xdr:to>
    <xdr:cxnSp macro="">
      <xdr:nvCxnSpPr>
        <xdr:cNvPr id="828" name="Прямая соединительная линия 827">
          <a:extLst>
            <a:ext uri="{FF2B5EF4-FFF2-40B4-BE49-F238E27FC236}">
              <a16:creationId xmlns:a16="http://schemas.microsoft.com/office/drawing/2014/main" id="{00000000-0008-0000-0900-00003C030000}"/>
            </a:ext>
          </a:extLst>
        </xdr:cNvPr>
        <xdr:cNvCxnSpPr/>
      </xdr:nvCxnSpPr>
      <xdr:spPr>
        <a:xfrm flipH="1" flipV="1">
          <a:off x="5607050" y="20999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74084</xdr:colOff>
      <xdr:row>76</xdr:row>
      <xdr:rowOff>63501</xdr:rowOff>
    </xdr:from>
    <xdr:to>
      <xdr:col>1</xdr:col>
      <xdr:colOff>747284</xdr:colOff>
      <xdr:row>80</xdr:row>
      <xdr:rowOff>17034</xdr:rowOff>
    </xdr:to>
    <xdr:grpSp>
      <xdr:nvGrpSpPr>
        <xdr:cNvPr id="829" name="Группа 8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3D030000}"/>
            </a:ext>
          </a:extLst>
        </xdr:cNvPr>
        <xdr:cNvGrpSpPr>
          <a:grpSpLocks noChangeAspect="1"/>
        </xdr:cNvGrpSpPr>
      </xdr:nvGrpSpPr>
      <xdr:grpSpPr>
        <a:xfrm rot="5400000">
          <a:off x="146606" y="15718160"/>
          <a:ext cx="703041" cy="673200"/>
          <a:chOff x="720000" y="3600000"/>
          <a:chExt cx="792000" cy="792000"/>
        </a:xfrm>
      </xdr:grpSpPr>
      <xdr:sp macro="" textlink="">
        <xdr:nvSpPr>
          <xdr:cNvPr id="830" name="Стрелка влево 114">
            <a:extLst>
              <a:ext uri="{FF2B5EF4-FFF2-40B4-BE49-F238E27FC236}">
                <a16:creationId xmlns:a16="http://schemas.microsoft.com/office/drawing/2014/main" id="{00000000-0008-0000-0900-00003E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31" name="Прямоугольник 830">
            <a:extLst>
              <a:ext uri="{FF2B5EF4-FFF2-40B4-BE49-F238E27FC236}">
                <a16:creationId xmlns:a16="http://schemas.microsoft.com/office/drawing/2014/main" id="{00000000-0008-0000-0900-00003F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 editAs="oneCell">
    <xdr:from>
      <xdr:col>5</xdr:col>
      <xdr:colOff>864014</xdr:colOff>
      <xdr:row>0</xdr:row>
      <xdr:rowOff>0</xdr:rowOff>
    </xdr:from>
    <xdr:to>
      <xdr:col>6</xdr:col>
      <xdr:colOff>668011</xdr:colOff>
      <xdr:row>0</xdr:row>
      <xdr:rowOff>834571</xdr:rowOff>
    </xdr:to>
    <xdr:pic>
      <xdr:nvPicPr>
        <xdr:cNvPr id="169" name="Рисунок 168" descr="Вопросы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7"/>
            </a:ext>
          </a:extLst>
        </a:blip>
        <a:stretch>
          <a:fillRect/>
        </a:stretch>
      </xdr:blipFill>
      <xdr:spPr>
        <a:xfrm>
          <a:off x="5152866" y="0"/>
          <a:ext cx="834571" cy="834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148784</xdr:colOff>
      <xdr:row>3</xdr:row>
      <xdr:rowOff>67112</xdr:rowOff>
    </xdr:from>
    <xdr:to>
      <xdr:col>17</xdr:col>
      <xdr:colOff>134020</xdr:colOff>
      <xdr:row>15</xdr:row>
      <xdr:rowOff>48470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617" y="1379445"/>
          <a:ext cx="3583569" cy="2584858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4" name="Группа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>
          <a:grpSpLocks noChangeAspect="1"/>
        </xdr:cNvGrpSpPr>
      </xdr:nvGrpSpPr>
      <xdr:grpSpPr>
        <a:xfrm>
          <a:off x="149431" y="96982"/>
          <a:ext cx="673200" cy="673200"/>
          <a:chOff x="720000" y="3600000"/>
          <a:chExt cx="792000" cy="792000"/>
        </a:xfrm>
      </xdr:grpSpPr>
      <xdr:sp macro="" textlink="">
        <xdr:nvSpPr>
          <xdr:cNvPr id="5" name="Стрелка влево 32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7" name="Группа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1373431" y="96982"/>
          <a:ext cx="673200" cy="673200"/>
          <a:chOff x="1944000" y="3600000"/>
          <a:chExt cx="673200" cy="673200"/>
        </a:xfrm>
      </xdr:grpSpPr>
      <xdr:pic>
        <xdr:nvPicPr>
          <xdr:cNvPr id="8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10" name="Группа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>
          <a:grpSpLocks noChangeAspect="1"/>
        </xdr:cNvGrpSpPr>
      </xdr:nvGrpSpPr>
      <xdr:grpSpPr>
        <a:xfrm>
          <a:off x="3825059" y="96982"/>
          <a:ext cx="671990" cy="673200"/>
          <a:chOff x="4392000" y="3600000"/>
          <a:chExt cx="792000" cy="792000"/>
        </a:xfrm>
      </xdr:grpSpPr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2" name="Picture 6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3" name="Группа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pSpPr/>
      </xdr:nvGrpSpPr>
      <xdr:grpSpPr>
        <a:xfrm>
          <a:off x="2599849" y="96982"/>
          <a:ext cx="673200" cy="673200"/>
          <a:chOff x="3168000" y="3600000"/>
          <a:chExt cx="673200" cy="673200"/>
        </a:xfrm>
      </xdr:grpSpPr>
      <xdr:sp macro="" textlink="">
        <xdr:nvSpPr>
          <xdr:cNvPr id="14" name="Прямоугольник 13">
            <a:extLst>
              <a:ext uri="{FF2B5EF4-FFF2-40B4-BE49-F238E27FC236}">
                <a16:creationId xmlns:a16="http://schemas.microsoft.com/office/drawing/2014/main" id="{00000000-0008-0000-0A00-00000E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5" name="Picture 2">
            <a:extLst>
              <a:ext uri="{FF2B5EF4-FFF2-40B4-BE49-F238E27FC236}">
                <a16:creationId xmlns:a16="http://schemas.microsoft.com/office/drawing/2014/main" id="{00000000-0008-0000-0A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16</xdr:col>
      <xdr:colOff>133076</xdr:colOff>
      <xdr:row>7</xdr:row>
      <xdr:rowOff>185880</xdr:rowOff>
    </xdr:from>
    <xdr:to>
      <xdr:col>17</xdr:col>
      <xdr:colOff>316475</xdr:colOff>
      <xdr:row>7</xdr:row>
      <xdr:rowOff>185880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CxnSpPr/>
      </xdr:nvCxnSpPr>
      <xdr:spPr>
        <a:xfrm>
          <a:off x="9328670" y="2348849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9</xdr:row>
      <xdr:rowOff>43033</xdr:rowOff>
    </xdr:from>
    <xdr:to>
      <xdr:col>17</xdr:col>
      <xdr:colOff>325459</xdr:colOff>
      <xdr:row>9</xdr:row>
      <xdr:rowOff>43033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CxnSpPr/>
      </xdr:nvCxnSpPr>
      <xdr:spPr>
        <a:xfrm>
          <a:off x="9337654" y="2634627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164041</xdr:rowOff>
    </xdr:from>
    <xdr:to>
      <xdr:col>16</xdr:col>
      <xdr:colOff>132292</xdr:colOff>
      <xdr:row>8</xdr:row>
      <xdr:rowOff>19039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CxnSpPr/>
      </xdr:nvCxnSpPr>
      <xdr:spPr>
        <a:xfrm flipV="1">
          <a:off x="9311240" y="1693333"/>
          <a:ext cx="7385" cy="7228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96992</xdr:colOff>
      <xdr:row>2</xdr:row>
      <xdr:rowOff>93447</xdr:rowOff>
    </xdr:from>
    <xdr:to>
      <xdr:col>12</xdr:col>
      <xdr:colOff>101497</xdr:colOff>
      <xdr:row>3</xdr:row>
      <xdr:rowOff>149059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CxnSpPr>
          <a:endCxn id="45" idx="0"/>
        </xdr:cNvCxnSpPr>
      </xdr:nvCxnSpPr>
      <xdr:spPr>
        <a:xfrm flipV="1">
          <a:off x="7843992" y="1188822"/>
          <a:ext cx="4505" cy="2725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2</xdr:row>
      <xdr:rowOff>100542</xdr:rowOff>
    </xdr:from>
    <xdr:to>
      <xdr:col>16</xdr:col>
      <xdr:colOff>121026</xdr:colOff>
      <xdr:row>4</xdr:row>
      <xdr:rowOff>174813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CxnSpPr/>
      </xdr:nvCxnSpPr>
      <xdr:spPr>
        <a:xfrm flipH="1" flipV="1">
          <a:off x="7842250" y="1195917"/>
          <a:ext cx="1465109" cy="50818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77580</xdr:colOff>
      <xdr:row>9</xdr:row>
      <xdr:rowOff>118998</xdr:rowOff>
    </xdr:from>
    <xdr:to>
      <xdr:col>16</xdr:col>
      <xdr:colOff>77580</xdr:colOff>
      <xdr:row>12</xdr:row>
      <xdr:rowOff>155324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CxnSpPr/>
      </xdr:nvCxnSpPr>
      <xdr:spPr>
        <a:xfrm flipH="1" flipV="1">
          <a:off x="9263913" y="2733081"/>
          <a:ext cx="0" cy="68720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33194</xdr:colOff>
      <xdr:row>11</xdr:row>
      <xdr:rowOff>167026</xdr:rowOff>
    </xdr:from>
    <xdr:to>
      <xdr:col>12</xdr:col>
      <xdr:colOff>33194</xdr:colOff>
      <xdr:row>15</xdr:row>
      <xdr:rowOff>125529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CxnSpPr/>
      </xdr:nvCxnSpPr>
      <xdr:spPr>
        <a:xfrm flipH="1" flipV="1">
          <a:off x="7780194" y="3215026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21647</xdr:colOff>
      <xdr:row>9</xdr:row>
      <xdr:rowOff>89766</xdr:rowOff>
    </xdr:from>
    <xdr:to>
      <xdr:col>8</xdr:col>
      <xdr:colOff>21647</xdr:colOff>
      <xdr:row>12</xdr:row>
      <xdr:rowOff>201535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CxnSpPr/>
      </xdr:nvCxnSpPr>
      <xdr:spPr>
        <a:xfrm flipH="1" flipV="1">
          <a:off x="6329314" y="2703849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4042</xdr:colOff>
      <xdr:row>4</xdr:row>
      <xdr:rowOff>128215</xdr:rowOff>
    </xdr:from>
    <xdr:to>
      <xdr:col>8</xdr:col>
      <xdr:colOff>15664</xdr:colOff>
      <xdr:row>7</xdr:row>
      <xdr:rowOff>115566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CxnSpPr>
          <a:endCxn id="40" idx="0"/>
        </xdr:cNvCxnSpPr>
      </xdr:nvCxnSpPr>
      <xdr:spPr>
        <a:xfrm flipV="1">
          <a:off x="6311709" y="1657507"/>
          <a:ext cx="11622" cy="6382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188673</xdr:colOff>
      <xdr:row>2</xdr:row>
      <xdr:rowOff>86889</xdr:rowOff>
    </xdr:from>
    <xdr:to>
      <xdr:col>7</xdr:col>
      <xdr:colOff>204426</xdr:colOff>
      <xdr:row>6</xdr:row>
      <xdr:rowOff>32681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CxnSpPr>
          <a:endCxn id="39" idx="0"/>
        </xdr:cNvCxnSpPr>
      </xdr:nvCxnSpPr>
      <xdr:spPr>
        <a:xfrm flipV="1">
          <a:off x="6132273" y="1179089"/>
          <a:ext cx="15753" cy="80939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30210</xdr:colOff>
      <xdr:row>0</xdr:row>
      <xdr:rowOff>687569</xdr:rowOff>
    </xdr:from>
    <xdr:to>
      <xdr:col>12</xdr:col>
      <xdr:colOff>32866</xdr:colOff>
      <xdr:row>3</xdr:row>
      <xdr:rowOff>131284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CxnSpPr>
          <a:endCxn id="37" idx="0"/>
        </xdr:cNvCxnSpPr>
      </xdr:nvCxnSpPr>
      <xdr:spPr>
        <a:xfrm flipV="1">
          <a:off x="7783560" y="687569"/>
          <a:ext cx="2656" cy="7518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2405</xdr:colOff>
      <xdr:row>2</xdr:row>
      <xdr:rowOff>108468</xdr:rowOff>
    </xdr:from>
    <xdr:to>
      <xdr:col>12</xdr:col>
      <xdr:colOff>22977</xdr:colOff>
      <xdr:row>4</xdr:row>
      <xdr:rowOff>136044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CxnSpPr>
          <a:endCxn id="38" idx="0"/>
        </xdr:cNvCxnSpPr>
      </xdr:nvCxnSpPr>
      <xdr:spPr>
        <a:xfrm flipV="1">
          <a:off x="6310072" y="1203843"/>
          <a:ext cx="1459905" cy="4614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209766</xdr:colOff>
      <xdr:row>0</xdr:row>
      <xdr:rowOff>693127</xdr:rowOff>
    </xdr:from>
    <xdr:to>
      <xdr:col>12</xdr:col>
      <xdr:colOff>38588</xdr:colOff>
      <xdr:row>2</xdr:row>
      <xdr:rowOff>90454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CxnSpPr/>
      </xdr:nvCxnSpPr>
      <xdr:spPr>
        <a:xfrm flipV="1">
          <a:off x="6153366" y="693127"/>
          <a:ext cx="1638572" cy="4895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46816</xdr:colOff>
      <xdr:row>12</xdr:row>
      <xdr:rowOff>165764</xdr:rowOff>
    </xdr:from>
    <xdr:to>
      <xdr:col>16</xdr:col>
      <xdr:colOff>101403</xdr:colOff>
      <xdr:row>15</xdr:row>
      <xdr:rowOff>123951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CxnSpPr/>
      </xdr:nvCxnSpPr>
      <xdr:spPr>
        <a:xfrm flipV="1">
          <a:off x="7793816" y="3430722"/>
          <a:ext cx="1493920" cy="5455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25344</xdr:colOff>
      <xdr:row>12</xdr:row>
      <xdr:rowOff>175462</xdr:rowOff>
    </xdr:from>
    <xdr:to>
      <xdr:col>12</xdr:col>
      <xdr:colOff>35431</xdr:colOff>
      <xdr:row>15</xdr:row>
      <xdr:rowOff>130861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CxnSpPr>
          <a:endCxn id="43" idx="0"/>
        </xdr:cNvCxnSpPr>
      </xdr:nvCxnSpPr>
      <xdr:spPr>
        <a:xfrm>
          <a:off x="6333011" y="3440420"/>
          <a:ext cx="1449420" cy="5427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7</xdr:row>
      <xdr:rowOff>190686</xdr:rowOff>
    </xdr:from>
    <xdr:to>
      <xdr:col>17</xdr:col>
      <xdr:colOff>295834</xdr:colOff>
      <xdr:row>9</xdr:row>
      <xdr:rowOff>34329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CxnSpPr/>
      </xdr:nvCxnSpPr>
      <xdr:spPr>
        <a:xfrm flipH="1" flipV="1">
          <a:off x="9852584" y="2353655"/>
          <a:ext cx="0" cy="272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7</xdr:row>
      <xdr:rowOff>183026</xdr:rowOff>
    </xdr:from>
    <xdr:to>
      <xdr:col>17</xdr:col>
      <xdr:colOff>313658</xdr:colOff>
      <xdr:row>8</xdr:row>
      <xdr:rowOff>41847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9834408" y="2345995"/>
          <a:ext cx="36000" cy="7313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8</xdr:row>
      <xdr:rowOff>176432</xdr:rowOff>
    </xdr:from>
    <xdr:to>
      <xdr:col>17</xdr:col>
      <xdr:colOff>316432</xdr:colOff>
      <xdr:row>9</xdr:row>
      <xdr:rowOff>35253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 rot="10800000">
          <a:off x="9837182" y="2553713"/>
          <a:ext cx="36000" cy="7313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29324</xdr:colOff>
      <xdr:row>12</xdr:row>
      <xdr:rowOff>163661</xdr:rowOff>
    </xdr:from>
    <xdr:to>
      <xdr:col>16</xdr:col>
      <xdr:colOff>98918</xdr:colOff>
      <xdr:row>12</xdr:row>
      <xdr:rowOff>201048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 rot="4520349">
          <a:off x="9231760" y="3412516"/>
          <a:ext cx="37387" cy="6959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323344</xdr:colOff>
      <xdr:row>0</xdr:row>
      <xdr:rowOff>682131</xdr:rowOff>
    </xdr:from>
    <xdr:to>
      <xdr:col>12</xdr:col>
      <xdr:colOff>35074</xdr:colOff>
      <xdr:row>0</xdr:row>
      <xdr:rowOff>718131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/>
      </xdr:nvSpPr>
      <xdr:spPr>
        <a:xfrm rot="4203748">
          <a:off x="7733584" y="663291"/>
          <a:ext cx="36000" cy="7368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313202</xdr:colOff>
      <xdr:row>2</xdr:row>
      <xdr:rowOff>103505</xdr:rowOff>
    </xdr:from>
    <xdr:to>
      <xdr:col>12</xdr:col>
      <xdr:colOff>25537</xdr:colOff>
      <xdr:row>2</xdr:row>
      <xdr:rowOff>140124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/>
      </xdr:nvSpPr>
      <xdr:spPr>
        <a:xfrm rot="4097412">
          <a:off x="7718143" y="1181106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203417</xdr:colOff>
      <xdr:row>2</xdr:row>
      <xdr:rowOff>59961</xdr:rowOff>
    </xdr:from>
    <xdr:to>
      <xdr:col>7</xdr:col>
      <xdr:colOff>274980</xdr:colOff>
      <xdr:row>2</xdr:row>
      <xdr:rowOff>96938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 rot="15381430">
          <a:off x="6164310" y="1134868"/>
          <a:ext cx="36977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14482</xdr:colOff>
      <xdr:row>4</xdr:row>
      <xdr:rowOff>101098</xdr:rowOff>
    </xdr:from>
    <xdr:to>
      <xdr:col>8</xdr:col>
      <xdr:colOff>86045</xdr:colOff>
      <xdr:row>4</xdr:row>
      <xdr:rowOff>137098</xdr:rowOff>
    </xdr:to>
    <xdr:sp macro="" textlink="">
      <xdr:nvSpPr>
        <xdr:cNvPr id="40" name="Равнобедренный треугольник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/>
      </xdr:nvSpPr>
      <xdr:spPr>
        <a:xfrm rot="15314249">
          <a:off x="6339931" y="161260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25067</xdr:colOff>
      <xdr:row>12</xdr:row>
      <xdr:rowOff>172675</xdr:rowOff>
    </xdr:from>
    <xdr:to>
      <xdr:col>8</xdr:col>
      <xdr:colOff>96630</xdr:colOff>
      <xdr:row>12</xdr:row>
      <xdr:rowOff>208675</xdr:rowOff>
    </xdr:to>
    <xdr:sp macro="" textlink="">
      <xdr:nvSpPr>
        <xdr:cNvPr id="41" name="Равнобедренный треугольник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/>
      </xdr:nvSpPr>
      <xdr:spPr>
        <a:xfrm rot="-3600000">
          <a:off x="6350516" y="34198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301066</xdr:colOff>
      <xdr:row>15</xdr:row>
      <xdr:rowOff>86894</xdr:rowOff>
    </xdr:from>
    <xdr:to>
      <xdr:col>12</xdr:col>
      <xdr:colOff>14188</xdr:colOff>
      <xdr:row>15</xdr:row>
      <xdr:rowOff>122894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/>
      </xdr:nvSpPr>
      <xdr:spPr>
        <a:xfrm rot="7200000">
          <a:off x="7706711" y="392074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30637</xdr:colOff>
      <xdr:row>15</xdr:row>
      <xdr:rowOff>94971</xdr:rowOff>
    </xdr:from>
    <xdr:to>
      <xdr:col>12</xdr:col>
      <xdr:colOff>102200</xdr:colOff>
      <xdr:row>15</xdr:row>
      <xdr:rowOff>130971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/>
      </xdr:nvSpPr>
      <xdr:spPr>
        <a:xfrm rot="14400000">
          <a:off x="7795419" y="392952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44" name="Равнобедренный треугольник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/>
      </xdr:nvSpPr>
      <xdr:spPr>
        <a:xfrm rot="7200000">
          <a:off x="9258494" y="164011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96703</xdr:colOff>
      <xdr:row>2</xdr:row>
      <xdr:rowOff>93338</xdr:rowOff>
    </xdr:from>
    <xdr:to>
      <xdr:col>12</xdr:col>
      <xdr:colOff>168266</xdr:colOff>
      <xdr:row>2</xdr:row>
      <xdr:rowOff>129338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/>
      </xdr:nvSpPr>
      <xdr:spPr>
        <a:xfrm rot="-3600000">
          <a:off x="7861485" y="117093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213360</xdr:rowOff>
        </xdr:from>
        <xdr:to>
          <xdr:col>5</xdr:col>
          <xdr:colOff>1021080</xdr:colOff>
          <xdr:row>3</xdr:row>
          <xdr:rowOff>7620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A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1013460</xdr:colOff>
          <xdr:row>4</xdr:row>
          <xdr:rowOff>0</xdr:rowOff>
        </xdr:to>
        <xdr:sp macro="" textlink="">
          <xdr:nvSpPr>
            <xdr:cNvPr id="13314" name="Drop Down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A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3</xdr:row>
          <xdr:rowOff>213360</xdr:rowOff>
        </xdr:from>
        <xdr:to>
          <xdr:col>5</xdr:col>
          <xdr:colOff>1021080</xdr:colOff>
          <xdr:row>5</xdr:row>
          <xdr:rowOff>15240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A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</xdr:col>
      <xdr:colOff>1442357</xdr:colOff>
      <xdr:row>15</xdr:row>
      <xdr:rowOff>36287</xdr:rowOff>
    </xdr:from>
    <xdr:to>
      <xdr:col>3</xdr:col>
      <xdr:colOff>489857</xdr:colOff>
      <xdr:row>20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07" y="3878037"/>
          <a:ext cx="2527300" cy="2021113"/>
        </a:xfrm>
        <a:prstGeom prst="rect">
          <a:avLst/>
        </a:prstGeom>
      </xdr:spPr>
    </xdr:pic>
    <xdr:clientData/>
  </xdr:twoCellAnchor>
  <xdr:twoCellAnchor>
    <xdr:from>
      <xdr:col>1</xdr:col>
      <xdr:colOff>1530350</xdr:colOff>
      <xdr:row>19</xdr:row>
      <xdr:rowOff>349250</xdr:rowOff>
    </xdr:from>
    <xdr:to>
      <xdr:col>1</xdr:col>
      <xdr:colOff>1530350</xdr:colOff>
      <xdr:row>20</xdr:row>
      <xdr:rowOff>179804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CxnSpPr/>
      </xdr:nvCxnSpPr>
      <xdr:spPr>
        <a:xfrm flipH="1" flipV="1">
          <a:off x="1612900" y="5219700"/>
          <a:ext cx="0" cy="7640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380094</xdr:colOff>
      <xdr:row>20</xdr:row>
      <xdr:rowOff>75294</xdr:rowOff>
    </xdr:from>
    <xdr:to>
      <xdr:col>3</xdr:col>
      <xdr:colOff>387044</xdr:colOff>
      <xdr:row>22</xdr:row>
      <xdr:rowOff>10733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CxnSpPr>
          <a:stCxn id="56" idx="0"/>
        </xdr:cNvCxnSpPr>
      </xdr:nvCxnSpPr>
      <xdr:spPr>
        <a:xfrm flipH="1" flipV="1">
          <a:off x="3945165" y="5903687"/>
          <a:ext cx="6950" cy="69290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1524907</xdr:colOff>
      <xdr:row>20</xdr:row>
      <xdr:rowOff>179614</xdr:rowOff>
    </xdr:from>
    <xdr:to>
      <xdr:col>3</xdr:col>
      <xdr:colOff>393700</xdr:colOff>
      <xdr:row>22</xdr:row>
      <xdr:rowOff>6350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CxnSpPr/>
      </xdr:nvCxnSpPr>
      <xdr:spPr>
        <a:xfrm>
          <a:off x="1607457" y="5983514"/>
          <a:ext cx="2348593" cy="5823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313870</xdr:colOff>
      <xdr:row>21</xdr:row>
      <xdr:rowOff>166005</xdr:rowOff>
    </xdr:from>
    <xdr:to>
      <xdr:col>3</xdr:col>
      <xdr:colOff>388942</xdr:colOff>
      <xdr:row>22</xdr:row>
      <xdr:rowOff>17855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/>
      </xdr:nvSpPr>
      <xdr:spPr>
        <a:xfrm rot="6497945">
          <a:off x="3897570" y="6547269"/>
          <a:ext cx="37814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1543049</xdr:colOff>
      <xdr:row>20</xdr:row>
      <xdr:rowOff>171451</xdr:rowOff>
    </xdr:from>
    <xdr:to>
      <xdr:col>1</xdr:col>
      <xdr:colOff>1614612</xdr:colOff>
      <xdr:row>20</xdr:row>
      <xdr:rowOff>207451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/>
      </xdr:nvSpPr>
      <xdr:spPr>
        <a:xfrm rot="17159435">
          <a:off x="1643381" y="5957569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353785</xdr:colOff>
      <xdr:row>25</xdr:row>
      <xdr:rowOff>45356</xdr:rowOff>
    </xdr:from>
    <xdr:to>
      <xdr:col>1</xdr:col>
      <xdr:colOff>1395205</xdr:colOff>
      <xdr:row>29</xdr:row>
      <xdr:rowOff>36286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7411356"/>
          <a:ext cx="1041420" cy="9343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870856</xdr:colOff>
      <xdr:row>30</xdr:row>
      <xdr:rowOff>18142</xdr:rowOff>
    </xdr:from>
    <xdr:to>
      <xdr:col>5</xdr:col>
      <xdr:colOff>89290</xdr:colOff>
      <xdr:row>33</xdr:row>
      <xdr:rowOff>54429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508999"/>
          <a:ext cx="3427577" cy="1895930"/>
        </a:xfrm>
        <a:prstGeom prst="rect">
          <a:avLst/>
        </a:prstGeom>
      </xdr:spPr>
    </xdr:pic>
    <xdr:clientData/>
  </xdr:twoCellAnchor>
  <xdr:twoCellAnchor>
    <xdr:from>
      <xdr:col>1</xdr:col>
      <xdr:colOff>1605643</xdr:colOff>
      <xdr:row>27</xdr:row>
      <xdr:rowOff>9072</xdr:rowOff>
    </xdr:from>
    <xdr:to>
      <xdr:col>1</xdr:col>
      <xdr:colOff>1612593</xdr:colOff>
      <xdr:row>30</xdr:row>
      <xdr:rowOff>153153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CxnSpPr/>
      </xdr:nvCxnSpPr>
      <xdr:spPr>
        <a:xfrm flipH="1" flipV="1">
          <a:off x="1687286" y="7955643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834571</xdr:colOff>
      <xdr:row>29</xdr:row>
      <xdr:rowOff>81642</xdr:rowOff>
    </xdr:from>
    <xdr:to>
      <xdr:col>2</xdr:col>
      <xdr:colOff>834571</xdr:colOff>
      <xdr:row>32</xdr:row>
      <xdr:rowOff>302269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CxnSpPr/>
      </xdr:nvCxnSpPr>
      <xdr:spPr>
        <a:xfrm flipH="1" flipV="1">
          <a:off x="3419928" y="8391071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1605643</xdr:colOff>
      <xdr:row>27</xdr:row>
      <xdr:rowOff>18143</xdr:rowOff>
    </xdr:from>
    <xdr:to>
      <xdr:col>2</xdr:col>
      <xdr:colOff>843643</xdr:colOff>
      <xdr:row>29</xdr:row>
      <xdr:rowOff>90714</xdr:rowOff>
    </xdr:to>
    <xdr:cxnSp macro="">
      <xdr:nvCxnSpPr>
        <xdr:cNvPr id="75" name="Прямая соединительная линия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CxnSpPr/>
      </xdr:nvCxnSpPr>
      <xdr:spPr>
        <a:xfrm>
          <a:off x="1687286" y="7964714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1610592</xdr:colOff>
      <xdr:row>27</xdr:row>
      <xdr:rowOff>5773</xdr:rowOff>
    </xdr:from>
    <xdr:to>
      <xdr:col>1</xdr:col>
      <xdr:colOff>1682155</xdr:colOff>
      <xdr:row>27</xdr:row>
      <xdr:rowOff>41773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/>
      </xdr:nvSpPr>
      <xdr:spPr>
        <a:xfrm rot="17159435">
          <a:off x="1709192" y="7890855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756227</xdr:colOff>
      <xdr:row>29</xdr:row>
      <xdr:rowOff>63500</xdr:rowOff>
    </xdr:from>
    <xdr:to>
      <xdr:col>2</xdr:col>
      <xdr:colOff>831299</xdr:colOff>
      <xdr:row>29</xdr:row>
      <xdr:rowOff>100077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/>
      </xdr:nvSpPr>
      <xdr:spPr>
        <a:xfrm rot="6497945">
          <a:off x="3355883" y="8316571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767774</xdr:colOff>
      <xdr:row>32</xdr:row>
      <xdr:rowOff>1246909</xdr:rowOff>
    </xdr:from>
    <xdr:to>
      <xdr:col>2</xdr:col>
      <xdr:colOff>773546</xdr:colOff>
      <xdr:row>34</xdr:row>
      <xdr:rowOff>173182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CxnSpPr/>
      </xdr:nvCxnSpPr>
      <xdr:spPr>
        <a:xfrm flipH="1" flipV="1">
          <a:off x="3348183" y="10073409"/>
          <a:ext cx="5772" cy="6119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1656773</xdr:colOff>
      <xdr:row>32</xdr:row>
      <xdr:rowOff>773545</xdr:rowOff>
    </xdr:from>
    <xdr:to>
      <xdr:col>1</xdr:col>
      <xdr:colOff>1663723</xdr:colOff>
      <xdr:row>32</xdr:row>
      <xdr:rowOff>1471807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CxnSpPr/>
      </xdr:nvCxnSpPr>
      <xdr:spPr>
        <a:xfrm flipH="1" flipV="1">
          <a:off x="1737591" y="960004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1662546</xdr:colOff>
      <xdr:row>32</xdr:row>
      <xdr:rowOff>1460500</xdr:rowOff>
    </xdr:from>
    <xdr:to>
      <xdr:col>2</xdr:col>
      <xdr:colOff>767773</xdr:colOff>
      <xdr:row>34</xdr:row>
      <xdr:rowOff>173182</xdr:rowOff>
    </xdr:to>
    <xdr:cxnSp macro="">
      <xdr:nvCxnSpPr>
        <xdr:cNvPr id="81" name="Прямая соединительная линия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CxnSpPr/>
      </xdr:nvCxnSpPr>
      <xdr:spPr>
        <a:xfrm>
          <a:off x="1743364" y="10287000"/>
          <a:ext cx="1604818" cy="39831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704273</xdr:colOff>
      <xdr:row>34</xdr:row>
      <xdr:rowOff>150091</xdr:rowOff>
    </xdr:from>
    <xdr:to>
      <xdr:col>2</xdr:col>
      <xdr:colOff>779345</xdr:colOff>
      <xdr:row>35</xdr:row>
      <xdr:rowOff>1940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/>
      </xdr:nvSpPr>
      <xdr:spPr>
        <a:xfrm rot="6497945">
          <a:off x="3303929" y="10642980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1662546</xdr:colOff>
      <xdr:row>32</xdr:row>
      <xdr:rowOff>1454728</xdr:rowOff>
    </xdr:from>
    <xdr:to>
      <xdr:col>1</xdr:col>
      <xdr:colOff>1734109</xdr:colOff>
      <xdr:row>32</xdr:row>
      <xdr:rowOff>1490728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/>
      </xdr:nvSpPr>
      <xdr:spPr>
        <a:xfrm rot="17159435">
          <a:off x="1761146" y="1026344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6</xdr:col>
      <xdr:colOff>9070</xdr:colOff>
      <xdr:row>25</xdr:row>
      <xdr:rowOff>100510</xdr:rowOff>
    </xdr:from>
    <xdr:to>
      <xdr:col>7</xdr:col>
      <xdr:colOff>308428</xdr:colOff>
      <xdr:row>28</xdr:row>
      <xdr:rowOff>168728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9" y="7466510"/>
          <a:ext cx="943429" cy="830218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408216</xdr:colOff>
      <xdr:row>31</xdr:row>
      <xdr:rowOff>81643</xdr:rowOff>
    </xdr:from>
    <xdr:to>
      <xdr:col>15</xdr:col>
      <xdr:colOff>208644</xdr:colOff>
      <xdr:row>34</xdr:row>
      <xdr:rowOff>81642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45" y="8753929"/>
          <a:ext cx="3347356" cy="1859642"/>
        </a:xfrm>
        <a:prstGeom prst="rect">
          <a:avLst/>
        </a:prstGeom>
      </xdr:spPr>
    </xdr:pic>
    <xdr:clientData/>
  </xdr:twoCellAnchor>
  <xdr:twoCellAnchor>
    <xdr:from>
      <xdr:col>8</xdr:col>
      <xdr:colOff>154214</xdr:colOff>
      <xdr:row>28</xdr:row>
      <xdr:rowOff>99786</xdr:rowOff>
    </xdr:from>
    <xdr:to>
      <xdr:col>8</xdr:col>
      <xdr:colOff>161164</xdr:colOff>
      <xdr:row>32</xdr:row>
      <xdr:rowOff>62439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CxnSpPr/>
      </xdr:nvCxnSpPr>
      <xdr:spPr>
        <a:xfrm flipH="1" flipV="1">
          <a:off x="6486071" y="8227786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63501</xdr:colOff>
      <xdr:row>30</xdr:row>
      <xdr:rowOff>172358</xdr:rowOff>
    </xdr:from>
    <xdr:to>
      <xdr:col>13</xdr:col>
      <xdr:colOff>63501</xdr:colOff>
      <xdr:row>32</xdr:row>
      <xdr:rowOff>574413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CxnSpPr/>
      </xdr:nvCxnSpPr>
      <xdr:spPr>
        <a:xfrm flipH="1" flipV="1">
          <a:off x="8209644" y="8663215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145144</xdr:colOff>
      <xdr:row>28</xdr:row>
      <xdr:rowOff>99786</xdr:rowOff>
    </xdr:from>
    <xdr:to>
      <xdr:col>13</xdr:col>
      <xdr:colOff>72572</xdr:colOff>
      <xdr:row>30</xdr:row>
      <xdr:rowOff>172358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CxnSpPr/>
      </xdr:nvCxnSpPr>
      <xdr:spPr>
        <a:xfrm>
          <a:off x="6477001" y="8227786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5773</xdr:colOff>
      <xdr:row>30</xdr:row>
      <xdr:rowOff>144319</xdr:rowOff>
    </xdr:from>
    <xdr:to>
      <xdr:col>13</xdr:col>
      <xdr:colOff>80845</xdr:colOff>
      <xdr:row>30</xdr:row>
      <xdr:rowOff>180896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/>
      </xdr:nvSpPr>
      <xdr:spPr>
        <a:xfrm rot="6497945">
          <a:off x="8158793" y="8582117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145145</xdr:colOff>
      <xdr:row>28</xdr:row>
      <xdr:rowOff>83293</xdr:rowOff>
    </xdr:from>
    <xdr:to>
      <xdr:col>8</xdr:col>
      <xdr:colOff>216708</xdr:colOff>
      <xdr:row>28</xdr:row>
      <xdr:rowOff>119293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/>
      </xdr:nvSpPr>
      <xdr:spPr>
        <a:xfrm rot="17159435">
          <a:off x="6478291" y="815310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346605</xdr:colOff>
      <xdr:row>33</xdr:row>
      <xdr:rowOff>14993</xdr:rowOff>
    </xdr:from>
    <xdr:to>
      <xdr:col>12</xdr:col>
      <xdr:colOff>352377</xdr:colOff>
      <xdr:row>36</xdr:row>
      <xdr:rowOff>71919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CxnSpPr/>
      </xdr:nvCxnSpPr>
      <xdr:spPr>
        <a:xfrm flipH="1" flipV="1">
          <a:off x="8121827" y="10372549"/>
          <a:ext cx="5772" cy="6072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187479</xdr:colOff>
      <xdr:row>32</xdr:row>
      <xdr:rowOff>1042207</xdr:rowOff>
    </xdr:from>
    <xdr:to>
      <xdr:col>8</xdr:col>
      <xdr:colOff>194429</xdr:colOff>
      <xdr:row>34</xdr:row>
      <xdr:rowOff>61247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CxnSpPr/>
      </xdr:nvCxnSpPr>
      <xdr:spPr>
        <a:xfrm flipH="1" flipV="1">
          <a:off x="6523368" y="990398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183445</xdr:colOff>
      <xdr:row>34</xdr:row>
      <xdr:rowOff>49389</xdr:rowOff>
    </xdr:from>
    <xdr:to>
      <xdr:col>12</xdr:col>
      <xdr:colOff>354061</xdr:colOff>
      <xdr:row>36</xdr:row>
      <xdr:rowOff>74404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CxnSpPr/>
      </xdr:nvCxnSpPr>
      <xdr:spPr>
        <a:xfrm>
          <a:off x="6519334" y="10590389"/>
          <a:ext cx="1609949" cy="3919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275167</xdr:colOff>
      <xdr:row>36</xdr:row>
      <xdr:rowOff>56444</xdr:rowOff>
    </xdr:from>
    <xdr:to>
      <xdr:col>12</xdr:col>
      <xdr:colOff>350239</xdr:colOff>
      <xdr:row>36</xdr:row>
      <xdr:rowOff>91737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/>
      </xdr:nvSpPr>
      <xdr:spPr>
        <a:xfrm rot="6497945">
          <a:off x="8070278" y="10944444"/>
          <a:ext cx="35293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169333</xdr:colOff>
      <xdr:row>34</xdr:row>
      <xdr:rowOff>42334</xdr:rowOff>
    </xdr:from>
    <xdr:to>
      <xdr:col>8</xdr:col>
      <xdr:colOff>240896</xdr:colOff>
      <xdr:row>34</xdr:row>
      <xdr:rowOff>78334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/>
      </xdr:nvSpPr>
      <xdr:spPr>
        <a:xfrm rot="17159435">
          <a:off x="6523004" y="1056555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362856</xdr:colOff>
      <xdr:row>33</xdr:row>
      <xdr:rowOff>117929</xdr:rowOff>
    </xdr:from>
    <xdr:to>
      <xdr:col>6</xdr:col>
      <xdr:colOff>607784</xdr:colOff>
      <xdr:row>37</xdr:row>
      <xdr:rowOff>128371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642" y="10468429"/>
          <a:ext cx="1279071" cy="736156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16</xdr:row>
      <xdr:rowOff>292100</xdr:rowOff>
    </xdr:from>
    <xdr:to>
      <xdr:col>16</xdr:col>
      <xdr:colOff>31796</xdr:colOff>
      <xdr:row>19</xdr:row>
      <xdr:rowOff>876300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4483100"/>
          <a:ext cx="3117896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680349</xdr:colOff>
      <xdr:row>0</xdr:row>
      <xdr:rowOff>0</xdr:rowOff>
    </xdr:from>
    <xdr:to>
      <xdr:col>6</xdr:col>
      <xdr:colOff>480777</xdr:colOff>
      <xdr:row>0</xdr:row>
      <xdr:rowOff>834571</xdr:rowOff>
    </xdr:to>
    <xdr:pic>
      <xdr:nvPicPr>
        <xdr:cNvPr id="87" name="Рисунок 86" descr="Вопросы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8"/>
            </a:ext>
          </a:extLst>
        </a:blip>
        <a:stretch>
          <a:fillRect/>
        </a:stretch>
      </xdr:blipFill>
      <xdr:spPr>
        <a:xfrm>
          <a:off x="4971135" y="0"/>
          <a:ext cx="834571" cy="834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1203820</xdr:colOff>
      <xdr:row>16</xdr:row>
      <xdr:rowOff>47625</xdr:rowOff>
    </xdr:from>
    <xdr:to>
      <xdr:col>5</xdr:col>
      <xdr:colOff>791977</xdr:colOff>
      <xdr:row>21</xdr:row>
      <xdr:rowOff>413204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195" y="4127500"/>
          <a:ext cx="3787095" cy="2335213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2" name="Группа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GrpSpPr>
          <a:grpSpLocks noChangeAspect="1"/>
        </xdr:cNvGrpSpPr>
      </xdr:nvGrpSpPr>
      <xdr:grpSpPr>
        <a:xfrm>
          <a:off x="149431" y="96982"/>
          <a:ext cx="673200" cy="673200"/>
          <a:chOff x="720000" y="3600000"/>
          <a:chExt cx="792000" cy="792000"/>
        </a:xfrm>
      </xdr:grpSpPr>
      <xdr:sp macro="" textlink="">
        <xdr:nvSpPr>
          <xdr:cNvPr id="33" name="Стрелка влево 32">
            <a:extLst>
              <a:ext uri="{FF2B5EF4-FFF2-40B4-BE49-F238E27FC236}">
                <a16:creationId xmlns:a16="http://schemas.microsoft.com/office/drawing/2014/main" id="{00000000-0008-0000-0B00-000021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B00-000022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35" name="Группа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GrpSpPr/>
      </xdr:nvGrpSpPr>
      <xdr:grpSpPr>
        <a:xfrm>
          <a:off x="1373431" y="96982"/>
          <a:ext cx="673200" cy="673200"/>
          <a:chOff x="1944000" y="3600000"/>
          <a:chExt cx="673200" cy="673200"/>
        </a:xfrm>
      </xdr:grpSpPr>
      <xdr:pic>
        <xdr:nvPicPr>
          <xdr:cNvPr id="3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37" name="Прямоугольник 36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38" name="Группа 3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GrpSpPr>
          <a:grpSpLocks noChangeAspect="1"/>
        </xdr:cNvGrpSpPr>
      </xdr:nvGrpSpPr>
      <xdr:grpSpPr>
        <a:xfrm>
          <a:off x="3825059" y="96982"/>
          <a:ext cx="671990" cy="673200"/>
          <a:chOff x="4392000" y="3600000"/>
          <a:chExt cx="792000" cy="792000"/>
        </a:xfrm>
      </xdr:grpSpPr>
      <xdr:sp macro="" textlink="">
        <xdr:nvSpPr>
          <xdr:cNvPr id="39" name="Прямоугольник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0" name="Picture 6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41" name="Группа 4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GrpSpPr/>
      </xdr:nvGrpSpPr>
      <xdr:grpSpPr>
        <a:xfrm>
          <a:off x="2599849" y="96982"/>
          <a:ext cx="673200" cy="673200"/>
          <a:chOff x="3168000" y="3600000"/>
          <a:chExt cx="673200" cy="673200"/>
        </a:xfrm>
      </xdr:grpSpPr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B00-00002A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3" name="Picture 2">
            <a:extLst>
              <a:ext uri="{FF2B5EF4-FFF2-40B4-BE49-F238E27FC236}">
                <a16:creationId xmlns:a16="http://schemas.microsoft.com/office/drawing/2014/main" id="{00000000-0008-0000-0B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7</xdr:col>
      <xdr:colOff>337071</xdr:colOff>
      <xdr:row>4</xdr:row>
      <xdr:rowOff>232</xdr:rowOff>
    </xdr:from>
    <xdr:to>
      <xdr:col>17</xdr:col>
      <xdr:colOff>308264</xdr:colOff>
      <xdr:row>15</xdr:row>
      <xdr:rowOff>151235</xdr:rowOff>
    </xdr:to>
    <xdr:pic>
      <xdr:nvPicPr>
        <xdr:cNvPr id="10245" name="Picture 5">
          <a:extLst>
            <a:ext uri="{FF2B5EF4-FFF2-40B4-BE49-F238E27FC236}">
              <a16:creationId xmlns:a16="http://schemas.microsoft.com/office/drawing/2014/main" id="{00000000-0008-0000-0B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406" r="595" b="15748"/>
        <a:stretch>
          <a:fillRect/>
        </a:stretch>
      </xdr:blipFill>
      <xdr:spPr bwMode="auto">
        <a:xfrm>
          <a:off x="6315142" y="1533303"/>
          <a:ext cx="3599765" cy="2564003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133076</xdr:colOff>
      <xdr:row>8</xdr:row>
      <xdr:rowOff>185880</xdr:rowOff>
    </xdr:from>
    <xdr:to>
      <xdr:col>17</xdr:col>
      <xdr:colOff>316475</xdr:colOff>
      <xdr:row>8</xdr:row>
      <xdr:rowOff>185880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CxnSpPr/>
      </xdr:nvCxnSpPr>
      <xdr:spPr>
        <a:xfrm>
          <a:off x="9187021" y="2350653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10</xdr:row>
      <xdr:rowOff>43033</xdr:rowOff>
    </xdr:from>
    <xdr:to>
      <xdr:col>17</xdr:col>
      <xdr:colOff>325459</xdr:colOff>
      <xdr:row>10</xdr:row>
      <xdr:rowOff>43033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CxnSpPr/>
      </xdr:nvCxnSpPr>
      <xdr:spPr>
        <a:xfrm>
          <a:off x="9196005" y="2637297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123650</xdr:rowOff>
    </xdr:from>
    <xdr:to>
      <xdr:col>16</xdr:col>
      <xdr:colOff>124907</xdr:colOff>
      <xdr:row>9</xdr:row>
      <xdr:rowOff>19038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CxnSpPr/>
      </xdr:nvCxnSpPr>
      <xdr:spPr>
        <a:xfrm flipH="1" flipV="1">
          <a:off x="9197189" y="1647650"/>
          <a:ext cx="0" cy="75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107576</xdr:colOff>
      <xdr:row>2</xdr:row>
      <xdr:rowOff>26894</xdr:rowOff>
    </xdr:from>
    <xdr:to>
      <xdr:col>13</xdr:col>
      <xdr:colOff>107950</xdr:colOff>
      <xdr:row>6</xdr:row>
      <xdr:rowOff>76200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CxnSpPr/>
      </xdr:nvCxnSpPr>
      <xdr:spPr>
        <a:xfrm flipH="1" flipV="1">
          <a:off x="8248276" y="1119094"/>
          <a:ext cx="374" cy="9129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112058</xdr:colOff>
      <xdr:row>2</xdr:row>
      <xdr:rowOff>71718</xdr:rowOff>
    </xdr:from>
    <xdr:to>
      <xdr:col>16</xdr:col>
      <xdr:colOff>121025</xdr:colOff>
      <xdr:row>4</xdr:row>
      <xdr:rowOff>174812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CxnSpPr/>
      </xdr:nvCxnSpPr>
      <xdr:spPr>
        <a:xfrm flipH="1" flipV="1">
          <a:off x="8108576" y="1165412"/>
          <a:ext cx="1084731" cy="5334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15892</xdr:colOff>
      <xdr:row>1</xdr:row>
      <xdr:rowOff>39934</xdr:rowOff>
    </xdr:from>
    <xdr:to>
      <xdr:col>13</xdr:col>
      <xdr:colOff>15892</xdr:colOff>
      <xdr:row>6</xdr:row>
      <xdr:rowOff>19050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CxnSpPr/>
      </xdr:nvCxnSpPr>
      <xdr:spPr>
        <a:xfrm flipH="1" flipV="1">
          <a:off x="8156592" y="916234"/>
          <a:ext cx="0" cy="105861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152401</xdr:colOff>
      <xdr:row>10</xdr:row>
      <xdr:rowOff>166254</xdr:rowOff>
    </xdr:from>
    <xdr:to>
      <xdr:col>16</xdr:col>
      <xdr:colOff>152401</xdr:colOff>
      <xdr:row>13</xdr:row>
      <xdr:rowOff>204795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CxnSpPr/>
      </xdr:nvCxnSpPr>
      <xdr:spPr>
        <a:xfrm flipH="1" flipV="1">
          <a:off x="9224683" y="2766019"/>
          <a:ext cx="0" cy="68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17319</xdr:colOff>
      <xdr:row>14</xdr:row>
      <xdr:rowOff>124692</xdr:rowOff>
    </xdr:from>
    <xdr:to>
      <xdr:col>12</xdr:col>
      <xdr:colOff>17319</xdr:colOff>
      <xdr:row>17</xdr:row>
      <xdr:rowOff>231362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CxnSpPr/>
      </xdr:nvCxnSpPr>
      <xdr:spPr>
        <a:xfrm flipH="1" flipV="1">
          <a:off x="7764319" y="3924109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259772</xdr:colOff>
      <xdr:row>11</xdr:row>
      <xdr:rowOff>200891</xdr:rowOff>
    </xdr:from>
    <xdr:to>
      <xdr:col>8</xdr:col>
      <xdr:colOff>259772</xdr:colOff>
      <xdr:row>15</xdr:row>
      <xdr:rowOff>127452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CxnSpPr/>
      </xdr:nvCxnSpPr>
      <xdr:spPr>
        <a:xfrm flipH="1" flipV="1">
          <a:off x="6567439" y="3349433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162791</xdr:colOff>
      <xdr:row>5</xdr:row>
      <xdr:rowOff>31172</xdr:rowOff>
    </xdr:from>
    <xdr:to>
      <xdr:col>8</xdr:col>
      <xdr:colOff>162791</xdr:colOff>
      <xdr:row>10</xdr:row>
      <xdr:rowOff>36190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CxnSpPr/>
      </xdr:nvCxnSpPr>
      <xdr:spPr>
        <a:xfrm flipH="1" flipV="1">
          <a:off x="6362700" y="1766454"/>
          <a:ext cx="0" cy="86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3464</xdr:colOff>
      <xdr:row>3</xdr:row>
      <xdr:rowOff>142009</xdr:rowOff>
    </xdr:from>
    <xdr:to>
      <xdr:col>8</xdr:col>
      <xdr:colOff>3464</xdr:colOff>
      <xdr:row>8</xdr:row>
      <xdr:rowOff>164972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CxnSpPr/>
      </xdr:nvCxnSpPr>
      <xdr:spPr>
        <a:xfrm flipV="1">
          <a:off x="6304618" y="1553663"/>
          <a:ext cx="0" cy="120504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83127</xdr:colOff>
      <xdr:row>0</xdr:row>
      <xdr:rowOff>474519</xdr:rowOff>
    </xdr:from>
    <xdr:to>
      <xdr:col>13</xdr:col>
      <xdr:colOff>83127</xdr:colOff>
      <xdr:row>4</xdr:row>
      <xdr:rowOff>38100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CxnSpPr/>
      </xdr:nvCxnSpPr>
      <xdr:spPr>
        <a:xfrm flipH="1" flipV="1">
          <a:off x="8223827" y="474519"/>
          <a:ext cx="0" cy="108758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155864</xdr:colOff>
      <xdr:row>1</xdr:row>
      <xdr:rowOff>90056</xdr:rowOff>
    </xdr:from>
    <xdr:to>
      <xdr:col>13</xdr:col>
      <xdr:colOff>10391</xdr:colOff>
      <xdr:row>5</xdr:row>
      <xdr:rowOff>83127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CxnSpPr/>
      </xdr:nvCxnSpPr>
      <xdr:spPr>
        <a:xfrm flipV="1">
          <a:off x="6355773" y="966356"/>
          <a:ext cx="1638300" cy="85205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10391</xdr:colOff>
      <xdr:row>0</xdr:row>
      <xdr:rowOff>502229</xdr:rowOff>
    </xdr:from>
    <xdr:to>
      <xdr:col>13</xdr:col>
      <xdr:colOff>83127</xdr:colOff>
      <xdr:row>3</xdr:row>
      <xdr:rowOff>159327</xdr:rowOff>
    </xdr:to>
    <xdr:cxnSp macro="">
      <xdr:nvCxnSpPr>
        <xdr:cNvPr id="54" name="Прямая соединительная линия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CxnSpPr/>
      </xdr:nvCxnSpPr>
      <xdr:spPr>
        <a:xfrm flipV="1">
          <a:off x="6311545" y="502229"/>
          <a:ext cx="1880044" cy="106875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4483</xdr:colOff>
      <xdr:row>13</xdr:row>
      <xdr:rowOff>179294</xdr:rowOff>
    </xdr:from>
    <xdr:to>
      <xdr:col>16</xdr:col>
      <xdr:colOff>143436</xdr:colOff>
      <xdr:row>17</xdr:row>
      <xdr:rowOff>192742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CxnSpPr/>
      </xdr:nvCxnSpPr>
      <xdr:spPr>
        <a:xfrm flipV="1">
          <a:off x="7642412" y="3424518"/>
          <a:ext cx="1573306" cy="87854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258177</xdr:colOff>
      <xdr:row>15</xdr:row>
      <xdr:rowOff>80211</xdr:rowOff>
    </xdr:from>
    <xdr:to>
      <xdr:col>12</xdr:col>
      <xdr:colOff>14362</xdr:colOff>
      <xdr:row>17</xdr:row>
      <xdr:rowOff>182862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CxnSpPr/>
      </xdr:nvCxnSpPr>
      <xdr:spPr>
        <a:xfrm>
          <a:off x="6565844" y="4064836"/>
          <a:ext cx="1195518" cy="573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8</xdr:row>
      <xdr:rowOff>190686</xdr:rowOff>
    </xdr:from>
    <xdr:to>
      <xdr:col>17</xdr:col>
      <xdr:colOff>295834</xdr:colOff>
      <xdr:row>10</xdr:row>
      <xdr:rowOff>34329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CxnSpPr/>
      </xdr:nvCxnSpPr>
      <xdr:spPr>
        <a:xfrm flipH="1" flipV="1">
          <a:off x="9723316" y="2345150"/>
          <a:ext cx="0" cy="27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8</xdr:row>
      <xdr:rowOff>183026</xdr:rowOff>
    </xdr:from>
    <xdr:to>
      <xdr:col>17</xdr:col>
      <xdr:colOff>313658</xdr:colOff>
      <xdr:row>9</xdr:row>
      <xdr:rowOff>41847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/>
      </xdr:nvSpPr>
      <xdr:spPr>
        <a:xfrm>
          <a:off x="9705140" y="2337490"/>
          <a:ext cx="36000" cy="720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9</xdr:row>
      <xdr:rowOff>176432</xdr:rowOff>
    </xdr:from>
    <xdr:to>
      <xdr:col>17</xdr:col>
      <xdr:colOff>316432</xdr:colOff>
      <xdr:row>10</xdr:row>
      <xdr:rowOff>35253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/>
      </xdr:nvSpPr>
      <xdr:spPr>
        <a:xfrm rot="10800000">
          <a:off x="9700995" y="254172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78918</xdr:colOff>
      <xdr:row>13</xdr:row>
      <xdr:rowOff>178305</xdr:rowOff>
    </xdr:from>
    <xdr:to>
      <xdr:col>16</xdr:col>
      <xdr:colOff>150481</xdr:colOff>
      <xdr:row>14</xdr:row>
      <xdr:rowOff>1564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/>
      </xdr:nvSpPr>
      <xdr:spPr>
        <a:xfrm rot="3600000">
          <a:off x="9159472" y="337678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9670</xdr:colOff>
      <xdr:row>0</xdr:row>
      <xdr:rowOff>508645</xdr:rowOff>
    </xdr:from>
    <xdr:to>
      <xdr:col>13</xdr:col>
      <xdr:colOff>81233</xdr:colOff>
      <xdr:row>0</xdr:row>
      <xdr:rowOff>544645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/>
      </xdr:nvSpPr>
      <xdr:spPr>
        <a:xfrm rot="3600000">
          <a:off x="8016848" y="49086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302620</xdr:colOff>
      <xdr:row>1</xdr:row>
      <xdr:rowOff>87630</xdr:rowOff>
    </xdr:from>
    <xdr:to>
      <xdr:col>13</xdr:col>
      <xdr:colOff>14955</xdr:colOff>
      <xdr:row>1</xdr:row>
      <xdr:rowOff>124249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 rot="3600000">
          <a:off x="8067394" y="948273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2090</xdr:colOff>
      <xdr:row>3</xdr:row>
      <xdr:rowOff>123052</xdr:rowOff>
    </xdr:from>
    <xdr:to>
      <xdr:col>8</xdr:col>
      <xdr:colOff>73653</xdr:colOff>
      <xdr:row>3</xdr:row>
      <xdr:rowOff>159052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 rot="14400000">
          <a:off x="6321026" y="151692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167940</xdr:colOff>
      <xdr:row>5</xdr:row>
      <xdr:rowOff>37599</xdr:rowOff>
    </xdr:from>
    <xdr:to>
      <xdr:col>8</xdr:col>
      <xdr:colOff>239503</xdr:colOff>
      <xdr:row>5</xdr:row>
      <xdr:rowOff>73599</xdr:rowOff>
    </xdr:to>
    <xdr:sp macro="" textlink="">
      <xdr:nvSpPr>
        <xdr:cNvPr id="73" name="Равнобедренный треугольник 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 rot="14400000">
          <a:off x="6384492" y="174935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263192</xdr:colOff>
      <xdr:row>15</xdr:row>
      <xdr:rowOff>82717</xdr:rowOff>
    </xdr:from>
    <xdr:to>
      <xdr:col>8</xdr:col>
      <xdr:colOff>334755</xdr:colOff>
      <xdr:row>15</xdr:row>
      <xdr:rowOff>118717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 rot="-3600000">
          <a:off x="6588641" y="404956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295774</xdr:colOff>
      <xdr:row>17</xdr:row>
      <xdr:rowOff>150394</xdr:rowOff>
    </xdr:from>
    <xdr:to>
      <xdr:col>12</xdr:col>
      <xdr:colOff>8896</xdr:colOff>
      <xdr:row>17</xdr:row>
      <xdr:rowOff>186394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/>
      </xdr:nvSpPr>
      <xdr:spPr>
        <a:xfrm rot="7200000">
          <a:off x="7701419" y="458749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20053</xdr:colOff>
      <xdr:row>17</xdr:row>
      <xdr:rowOff>147889</xdr:rowOff>
    </xdr:from>
    <xdr:to>
      <xdr:col>12</xdr:col>
      <xdr:colOff>91616</xdr:colOff>
      <xdr:row>17</xdr:row>
      <xdr:rowOff>183889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/>
      </xdr:nvSpPr>
      <xdr:spPr>
        <a:xfrm rot="14400000">
          <a:off x="7670368" y="421081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/>
      </xdr:nvSpPr>
      <xdr:spPr>
        <a:xfrm rot="7200000">
          <a:off x="9129196" y="163656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112578</xdr:colOff>
      <xdr:row>2</xdr:row>
      <xdr:rowOff>72171</xdr:rowOff>
    </xdr:from>
    <xdr:to>
      <xdr:col>13</xdr:col>
      <xdr:colOff>184141</xdr:colOff>
      <xdr:row>2</xdr:row>
      <xdr:rowOff>108171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/>
      </xdr:nvSpPr>
      <xdr:spPr>
        <a:xfrm rot="-3600000">
          <a:off x="8121421" y="114438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213360</xdr:rowOff>
        </xdr:from>
        <xdr:to>
          <xdr:col>5</xdr:col>
          <xdr:colOff>1021080</xdr:colOff>
          <xdr:row>3</xdr:row>
          <xdr:rowOff>7620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B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1013460</xdr:colOff>
          <xdr:row>4</xdr:row>
          <xdr:rowOff>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B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3</xdr:row>
          <xdr:rowOff>213360</xdr:rowOff>
        </xdr:from>
        <xdr:to>
          <xdr:col>5</xdr:col>
          <xdr:colOff>1021080</xdr:colOff>
          <xdr:row>5</xdr:row>
          <xdr:rowOff>15240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B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1806365</xdr:colOff>
      <xdr:row>20</xdr:row>
      <xdr:rowOff>439425</xdr:rowOff>
    </xdr:from>
    <xdr:to>
      <xdr:col>1</xdr:col>
      <xdr:colOff>1806365</xdr:colOff>
      <xdr:row>21</xdr:row>
      <xdr:rowOff>312424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CxnSpPr/>
      </xdr:nvCxnSpPr>
      <xdr:spPr>
        <a:xfrm flipV="1">
          <a:off x="1889572" y="5554459"/>
          <a:ext cx="0" cy="8057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591520</xdr:colOff>
      <xdr:row>21</xdr:row>
      <xdr:rowOff>96972</xdr:rowOff>
    </xdr:from>
    <xdr:to>
      <xdr:col>2</xdr:col>
      <xdr:colOff>591520</xdr:colOff>
      <xdr:row>23</xdr:row>
      <xdr:rowOff>57827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CxnSpPr/>
      </xdr:nvCxnSpPr>
      <xdr:spPr>
        <a:xfrm flipH="1" flipV="1">
          <a:off x="3175313" y="6144800"/>
          <a:ext cx="0" cy="73161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1790342</xdr:colOff>
      <xdr:row>21</xdr:row>
      <xdr:rowOff>188410</xdr:rowOff>
    </xdr:from>
    <xdr:to>
      <xdr:col>2</xdr:col>
      <xdr:colOff>583843</xdr:colOff>
      <xdr:row>22</xdr:row>
      <xdr:rowOff>168206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CxnSpPr/>
      </xdr:nvCxnSpPr>
      <xdr:spPr>
        <a:xfrm>
          <a:off x="1873549" y="6236238"/>
          <a:ext cx="1294087" cy="55348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1812238</xdr:colOff>
      <xdr:row>21</xdr:row>
      <xdr:rowOff>194282</xdr:rowOff>
    </xdr:from>
    <xdr:to>
      <xdr:col>1</xdr:col>
      <xdr:colOff>1883801</xdr:colOff>
      <xdr:row>21</xdr:row>
      <xdr:rowOff>230282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/>
      </xdr:nvSpPr>
      <xdr:spPr>
        <a:xfrm rot="17556603">
          <a:off x="1913227" y="622432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523327</xdr:colOff>
      <xdr:row>22</xdr:row>
      <xdr:rowOff>136558</xdr:rowOff>
    </xdr:from>
    <xdr:to>
      <xdr:col>2</xdr:col>
      <xdr:colOff>594890</xdr:colOff>
      <xdr:row>22</xdr:row>
      <xdr:rowOff>172558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/>
      </xdr:nvSpPr>
      <xdr:spPr>
        <a:xfrm rot="6482225">
          <a:off x="3124902" y="674029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1015999</xdr:colOff>
      <xdr:row>29</xdr:row>
      <xdr:rowOff>45358</xdr:rowOff>
    </xdr:from>
    <xdr:to>
      <xdr:col>3</xdr:col>
      <xdr:colOff>421821</xdr:colOff>
      <xdr:row>39</xdr:row>
      <xdr:rowOff>61686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42" y="8436429"/>
          <a:ext cx="2889250" cy="1866900"/>
        </a:xfrm>
        <a:prstGeom prst="rect">
          <a:avLst/>
        </a:prstGeom>
      </xdr:spPr>
    </xdr:pic>
    <xdr:clientData/>
  </xdr:twoCellAnchor>
  <xdr:twoCellAnchor>
    <xdr:from>
      <xdr:col>2</xdr:col>
      <xdr:colOff>671286</xdr:colOff>
      <xdr:row>30</xdr:row>
      <xdr:rowOff>99786</xdr:rowOff>
    </xdr:from>
    <xdr:to>
      <xdr:col>2</xdr:col>
      <xdr:colOff>671286</xdr:colOff>
      <xdr:row>34</xdr:row>
      <xdr:rowOff>172356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CxnSpPr/>
      </xdr:nvCxnSpPr>
      <xdr:spPr>
        <a:xfrm flipV="1">
          <a:off x="3256643" y="8672286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1850572</xdr:colOff>
      <xdr:row>27</xdr:row>
      <xdr:rowOff>235858</xdr:rowOff>
    </xdr:from>
    <xdr:to>
      <xdr:col>1</xdr:col>
      <xdr:colOff>1850572</xdr:colOff>
      <xdr:row>31</xdr:row>
      <xdr:rowOff>6213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CxnSpPr/>
      </xdr:nvCxnSpPr>
      <xdr:spPr>
        <a:xfrm flipH="1" flipV="1">
          <a:off x="1932215" y="8028215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680357</xdr:colOff>
      <xdr:row>37</xdr:row>
      <xdr:rowOff>154215</xdr:rowOff>
    </xdr:from>
    <xdr:to>
      <xdr:col>2</xdr:col>
      <xdr:colOff>680357</xdr:colOff>
      <xdr:row>41</xdr:row>
      <xdr:rowOff>160428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CxnSpPr/>
      </xdr:nvCxnSpPr>
      <xdr:spPr>
        <a:xfrm flipH="1" flipV="1">
          <a:off x="3265714" y="10033001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1768928</xdr:colOff>
      <xdr:row>33</xdr:row>
      <xdr:rowOff>154214</xdr:rowOff>
    </xdr:from>
    <xdr:to>
      <xdr:col>1</xdr:col>
      <xdr:colOff>1768928</xdr:colOff>
      <xdr:row>38</xdr:row>
      <xdr:rowOff>27213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CxnSpPr/>
      </xdr:nvCxnSpPr>
      <xdr:spPr>
        <a:xfrm flipV="1">
          <a:off x="1850571" y="9271000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1787071</xdr:colOff>
      <xdr:row>37</xdr:row>
      <xdr:rowOff>54428</xdr:rowOff>
    </xdr:from>
    <xdr:to>
      <xdr:col>2</xdr:col>
      <xdr:colOff>671286</xdr:colOff>
      <xdr:row>41</xdr:row>
      <xdr:rowOff>0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CxnSpPr/>
      </xdr:nvCxnSpPr>
      <xdr:spPr>
        <a:xfrm>
          <a:off x="1868714" y="9933214"/>
          <a:ext cx="1387929" cy="6712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1832428</xdr:colOff>
      <xdr:row>28</xdr:row>
      <xdr:rowOff>54428</xdr:rowOff>
    </xdr:from>
    <xdr:to>
      <xdr:col>2</xdr:col>
      <xdr:colOff>653143</xdr:colOff>
      <xdr:row>31</xdr:row>
      <xdr:rowOff>117929</xdr:rowOff>
    </xdr:to>
    <xdr:cxnSp macro="">
      <xdr:nvCxnSpPr>
        <xdr:cNvPr id="93" name="Прямая соединительная линия 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CxnSpPr/>
      </xdr:nvCxnSpPr>
      <xdr:spPr>
        <a:xfrm>
          <a:off x="1914071" y="8264071"/>
          <a:ext cx="1324429" cy="6259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1759857</xdr:colOff>
      <xdr:row>37</xdr:row>
      <xdr:rowOff>45357</xdr:rowOff>
    </xdr:from>
    <xdr:to>
      <xdr:col>1</xdr:col>
      <xdr:colOff>1831420</xdr:colOff>
      <xdr:row>37</xdr:row>
      <xdr:rowOff>81357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SpPr/>
      </xdr:nvSpPr>
      <xdr:spPr>
        <a:xfrm rot="17556603">
          <a:off x="1859282" y="992450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40</xdr:row>
      <xdr:rowOff>154783</xdr:rowOff>
    </xdr:from>
    <xdr:to>
      <xdr:col>2</xdr:col>
      <xdr:colOff>674814</xdr:colOff>
      <xdr:row>41</xdr:row>
      <xdr:rowOff>8220</xdr:rowOff>
    </xdr:to>
    <xdr:sp macro="" textlink="">
      <xdr:nvSpPr>
        <xdr:cNvPr id="96" name="Равнобедренный треугольник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SpPr/>
      </xdr:nvSpPr>
      <xdr:spPr>
        <a:xfrm rot="6708554">
          <a:off x="3204689" y="105192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1845468</xdr:colOff>
      <xdr:row>28</xdr:row>
      <xdr:rowOff>63500</xdr:rowOff>
    </xdr:from>
    <xdr:to>
      <xdr:col>1</xdr:col>
      <xdr:colOff>1917031</xdr:colOff>
      <xdr:row>28</xdr:row>
      <xdr:rowOff>99500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SpPr/>
      </xdr:nvSpPr>
      <xdr:spPr>
        <a:xfrm rot="17556603">
          <a:off x="1946594" y="818959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31</xdr:row>
      <xdr:rowOff>91282</xdr:rowOff>
    </xdr:from>
    <xdr:to>
      <xdr:col>2</xdr:col>
      <xdr:colOff>674814</xdr:colOff>
      <xdr:row>31</xdr:row>
      <xdr:rowOff>127282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SpPr/>
      </xdr:nvSpPr>
      <xdr:spPr>
        <a:xfrm rot="6890945">
          <a:off x="3204689" y="878093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707569</xdr:colOff>
      <xdr:row>0</xdr:row>
      <xdr:rowOff>0</xdr:rowOff>
    </xdr:from>
    <xdr:to>
      <xdr:col>6</xdr:col>
      <xdr:colOff>498926</xdr:colOff>
      <xdr:row>0</xdr:row>
      <xdr:rowOff>834571</xdr:rowOff>
    </xdr:to>
    <xdr:pic>
      <xdr:nvPicPr>
        <xdr:cNvPr id="65" name="Рисунок 64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3"/>
            </a:ext>
          </a:extLst>
        </a:blip>
        <a:stretch>
          <a:fillRect/>
        </a:stretch>
      </xdr:blipFill>
      <xdr:spPr>
        <a:xfrm>
          <a:off x="4998355" y="0"/>
          <a:ext cx="834571" cy="834571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ExternalData_1" backgroundRefresh="0" refreshOnLoad="1" connectionId="1" autoFormatId="16" applyNumberFormats="0" applyBorderFormats="0" applyFontFormats="0" applyPatternFormats="0" applyAlignmentFormats="0" applyWidthHeightFormats="0">
  <queryTableRefresh nextId="6">
    <queryTableFields count="5">
      <queryTableField id="1" name="Код" tableColumnId="1"/>
      <queryTableField id="2" name="Единиц" tableColumnId="2"/>
      <queryTableField id="3" name="Валюта" tableColumnId="3"/>
      <queryTableField id="4" name="Курс ЦБ РФ" tableColumnId="4"/>
      <queryTableField id="5" name="Изменение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Курсы_валют_на_сегодня" displayName="Курсы_валют_на_сегодня" ref="A1:E35" tableType="queryTable" totalsRowShown="0">
  <autoFilter ref="A1:E35"/>
  <tableColumns count="5">
    <tableColumn id="1" uniqueName="1" name="Код" queryTableFieldId="1" dataDxfId="2"/>
    <tableColumn id="2" uniqueName="2" name="Единиц" queryTableFieldId="2"/>
    <tableColumn id="3" uniqueName="3" name="Валюта" queryTableFieldId="3" dataDxfId="1"/>
    <tableColumn id="4" uniqueName="4" name="Курс ЦБ РФ" queryTableFieldId="4" dataDxfId="0"/>
    <tableColumn id="5" uniqueName="5" name="Изменение" queryTableField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9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2.xml"/><Relationship Id="rId5" Type="http://schemas.openxmlformats.org/officeDocument/2006/relationships/ctrlProp" Target="../ctrlProps/ctrlProp51.xml"/><Relationship Id="rId4" Type="http://schemas.openxmlformats.org/officeDocument/2006/relationships/ctrlProp" Target="../ctrlProps/ctrlProp5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5" Type="http://schemas.openxmlformats.org/officeDocument/2006/relationships/ctrlProp" Target="../ctrlProps/ctrlProp17.xml"/><Relationship Id="rId10" Type="http://schemas.openxmlformats.org/officeDocument/2006/relationships/ctrlProp" Target="../ctrlProps/ctrlProp22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6.xml"/><Relationship Id="rId11" Type="http://schemas.openxmlformats.org/officeDocument/2006/relationships/ctrlProp" Target="../ctrlProps/ctrlProp41.xml"/><Relationship Id="rId5" Type="http://schemas.openxmlformats.org/officeDocument/2006/relationships/ctrlProp" Target="../ctrlProps/ctrlProp35.xml"/><Relationship Id="rId10" Type="http://schemas.openxmlformats.org/officeDocument/2006/relationships/ctrlProp" Target="../ctrlProps/ctrlProp40.xml"/><Relationship Id="rId4" Type="http://schemas.openxmlformats.org/officeDocument/2006/relationships/ctrlProp" Target="../ctrlProps/ctrlProp34.xml"/><Relationship Id="rId9" Type="http://schemas.openxmlformats.org/officeDocument/2006/relationships/ctrlProp" Target="../ctrlProps/ctrlProp3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4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4.xml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I4245"/>
  <sheetViews>
    <sheetView topLeftCell="A4228" workbookViewId="0">
      <selection activeCell="B4246" sqref="B4246"/>
    </sheetView>
  </sheetViews>
  <sheetFormatPr defaultColWidth="9.21875" defaultRowHeight="14.4"/>
  <cols>
    <col min="1" max="1" width="9.21875" style="96" customWidth="1"/>
    <col min="2" max="2" width="81.21875" style="29" bestFit="1" customWidth="1"/>
    <col min="3" max="3" width="10.77734375" style="29" customWidth="1"/>
    <col min="4" max="4" width="9.21875" style="29"/>
    <col min="5" max="5" width="11.77734375" style="29" customWidth="1"/>
    <col min="6" max="6" width="12.5546875" style="29" customWidth="1"/>
    <col min="7" max="7" width="9.21875" style="29"/>
    <col min="8" max="8" width="12.5546875" style="29" customWidth="1"/>
    <col min="9" max="9" width="6" style="29" customWidth="1"/>
    <col min="10" max="16384" width="9.21875" style="29"/>
  </cols>
  <sheetData>
    <row r="1" spans="1:9" s="22" customFormat="1" ht="41.4" thickBot="1">
      <c r="A1" s="21" t="s">
        <v>41</v>
      </c>
      <c r="B1" s="18" t="s">
        <v>42</v>
      </c>
      <c r="C1" s="19" t="s">
        <v>2071</v>
      </c>
      <c r="D1" s="19" t="s">
        <v>43</v>
      </c>
      <c r="E1" s="20" t="s">
        <v>44</v>
      </c>
      <c r="F1" s="20" t="s">
        <v>45</v>
      </c>
      <c r="G1" s="19" t="s">
        <v>46</v>
      </c>
      <c r="H1" s="21" t="s">
        <v>47</v>
      </c>
    </row>
    <row r="2" spans="1:9" s="22" customFormat="1">
      <c r="A2" s="326">
        <v>9071205</v>
      </c>
      <c r="B2" s="329" t="s">
        <v>48</v>
      </c>
      <c r="C2" s="23"/>
      <c r="D2" s="23">
        <v>200</v>
      </c>
      <c r="E2" s="24">
        <v>327.02</v>
      </c>
      <c r="F2" s="24">
        <f>E2/100*$I$2*Main!$AF$2</f>
        <v>0</v>
      </c>
      <c r="G2" s="25">
        <f>F2*Main!$AF$4</f>
        <v>0</v>
      </c>
      <c r="H2" s="26">
        <f>Main!AF6</f>
        <v>0</v>
      </c>
      <c r="I2" s="27">
        <f>1-H2</f>
        <v>1</v>
      </c>
    </row>
    <row r="3" spans="1:9" s="22" customFormat="1">
      <c r="A3" s="326">
        <v>9071206</v>
      </c>
      <c r="B3" s="329" t="s">
        <v>49</v>
      </c>
      <c r="C3" s="23"/>
      <c r="D3" s="23">
        <v>200</v>
      </c>
      <c r="E3" s="24">
        <v>384.52</v>
      </c>
      <c r="F3" s="24">
        <f>E3/100*$I$2*Main!$AF$2</f>
        <v>0</v>
      </c>
      <c r="G3" s="25">
        <f>F3*Main!$AF$4</f>
        <v>0</v>
      </c>
      <c r="H3" s="28"/>
    </row>
    <row r="4" spans="1:9" s="22" customFormat="1">
      <c r="A4" s="326">
        <v>9071207</v>
      </c>
      <c r="B4" s="329" t="s">
        <v>50</v>
      </c>
      <c r="C4" s="23"/>
      <c r="D4" s="23">
        <v>200</v>
      </c>
      <c r="E4" s="24">
        <v>407.75</v>
      </c>
      <c r="F4" s="24">
        <f>E4/100*$I$2*Main!$AF$2</f>
        <v>0</v>
      </c>
      <c r="G4" s="25">
        <f>F4*Main!$AF$4</f>
        <v>0</v>
      </c>
      <c r="H4" s="28"/>
    </row>
    <row r="5" spans="1:9" s="22" customFormat="1">
      <c r="A5" s="326">
        <v>9071208</v>
      </c>
      <c r="B5" s="329" t="s">
        <v>51</v>
      </c>
      <c r="C5" s="23"/>
      <c r="D5" s="23">
        <v>200</v>
      </c>
      <c r="E5" s="24">
        <v>381.13</v>
      </c>
      <c r="F5" s="24">
        <f>E5/100*$I$2*Main!$AF$2</f>
        <v>0</v>
      </c>
      <c r="G5" s="25">
        <f>F5*Main!$AF$4</f>
        <v>0</v>
      </c>
      <c r="H5" s="28"/>
    </row>
    <row r="6" spans="1:9" s="22" customFormat="1">
      <c r="A6" s="326">
        <v>9073609</v>
      </c>
      <c r="B6" s="329" t="s">
        <v>3424</v>
      </c>
      <c r="C6" s="23" t="s">
        <v>52</v>
      </c>
      <c r="D6" s="23">
        <v>50</v>
      </c>
      <c r="E6" s="24">
        <v>417.26</v>
      </c>
      <c r="F6" s="24">
        <f>E6/100*$I$2*Main!$AF$2</f>
        <v>0</v>
      </c>
      <c r="G6" s="25">
        <f>F6*Main!$AF$4</f>
        <v>0</v>
      </c>
      <c r="H6" s="151"/>
    </row>
    <row r="7" spans="1:9" s="22" customFormat="1">
      <c r="A7" s="326">
        <v>9073610</v>
      </c>
      <c r="B7" s="329" t="s">
        <v>3425</v>
      </c>
      <c r="C7" s="23" t="s">
        <v>52</v>
      </c>
      <c r="D7" s="23">
        <v>50</v>
      </c>
      <c r="E7" s="24">
        <v>440.48</v>
      </c>
      <c r="F7" s="24">
        <f>E7/100*$I$2*Main!$AF$2</f>
        <v>0</v>
      </c>
      <c r="G7" s="25">
        <f>F7*Main!$AF$4</f>
        <v>0</v>
      </c>
      <c r="H7" s="151"/>
    </row>
    <row r="8" spans="1:9" s="22" customFormat="1">
      <c r="A8" s="326">
        <v>9073662</v>
      </c>
      <c r="B8" s="329" t="s">
        <v>53</v>
      </c>
      <c r="C8" s="23"/>
      <c r="D8" s="23">
        <v>50</v>
      </c>
      <c r="E8" s="24">
        <v>296.77999999999997</v>
      </c>
      <c r="F8" s="24">
        <f>E8/100*$I$2*Main!$AF$2</f>
        <v>0</v>
      </c>
      <c r="G8" s="25">
        <f>F8*Main!$AF$4</f>
        <v>0</v>
      </c>
      <c r="H8" s="28"/>
    </row>
    <row r="9" spans="1:9" s="22" customFormat="1">
      <c r="A9" s="326">
        <v>9073663</v>
      </c>
      <c r="B9" s="329" t="s">
        <v>54</v>
      </c>
      <c r="C9" s="23"/>
      <c r="D9" s="23">
        <v>50</v>
      </c>
      <c r="E9" s="24">
        <v>319.99</v>
      </c>
      <c r="F9" s="24">
        <f>E9/100*$I$2*Main!$AF$2</f>
        <v>0</v>
      </c>
      <c r="G9" s="25">
        <f>F9*Main!$AF$4</f>
        <v>0</v>
      </c>
      <c r="H9" s="28"/>
    </row>
    <row r="10" spans="1:9" s="22" customFormat="1">
      <c r="A10" s="326">
        <v>9073664</v>
      </c>
      <c r="B10" s="329" t="s">
        <v>55</v>
      </c>
      <c r="C10" s="23"/>
      <c r="D10" s="23">
        <v>50</v>
      </c>
      <c r="E10" s="24">
        <v>343.22</v>
      </c>
      <c r="F10" s="24">
        <f>E10/100*$I$2*Main!$AF$2</f>
        <v>0</v>
      </c>
      <c r="G10" s="25">
        <f>F10*Main!$AF$4</f>
        <v>0</v>
      </c>
      <c r="H10" s="28"/>
    </row>
    <row r="11" spans="1:9" s="22" customFormat="1">
      <c r="A11" s="326">
        <v>9090260</v>
      </c>
      <c r="B11" s="329" t="s">
        <v>56</v>
      </c>
      <c r="C11" s="23"/>
      <c r="D11" s="23">
        <v>200</v>
      </c>
      <c r="E11" s="24">
        <v>400</v>
      </c>
      <c r="F11" s="24">
        <f>E11/100*$I$2*Main!$AF$2</f>
        <v>0</v>
      </c>
      <c r="G11" s="25">
        <f>F11*Main!$AF$4</f>
        <v>0</v>
      </c>
      <c r="H11" s="28"/>
    </row>
    <row r="12" spans="1:9" s="22" customFormat="1">
      <c r="A12" s="326">
        <v>9090270</v>
      </c>
      <c r="B12" s="329" t="s">
        <v>57</v>
      </c>
      <c r="C12" s="23"/>
      <c r="D12" s="23">
        <v>200</v>
      </c>
      <c r="E12" s="24">
        <v>423.23</v>
      </c>
      <c r="F12" s="24">
        <f>E12/100*$I$2*Main!$AF$2</f>
        <v>0</v>
      </c>
      <c r="G12" s="25">
        <f>F12*Main!$AF$4</f>
        <v>0</v>
      </c>
      <c r="H12" s="28"/>
    </row>
    <row r="13" spans="1:9" s="22" customFormat="1">
      <c r="A13" s="326">
        <v>9090280</v>
      </c>
      <c r="B13" s="329" t="s">
        <v>58</v>
      </c>
      <c r="C13" s="23"/>
      <c r="D13" s="23">
        <v>200</v>
      </c>
      <c r="E13" s="24">
        <v>446.44</v>
      </c>
      <c r="F13" s="24">
        <f>E13/100*$I$2*Main!$AF$2</f>
        <v>0</v>
      </c>
      <c r="G13" s="25">
        <f>F13*Main!$AF$4</f>
        <v>0</v>
      </c>
      <c r="H13" s="28"/>
    </row>
    <row r="14" spans="1:9" s="22" customFormat="1">
      <c r="A14" s="326">
        <v>9090261</v>
      </c>
      <c r="B14" s="329" t="s">
        <v>59</v>
      </c>
      <c r="C14" s="23"/>
      <c r="D14" s="23">
        <v>200</v>
      </c>
      <c r="E14" s="24">
        <v>419.86</v>
      </c>
      <c r="F14" s="24">
        <f>E14/100*$I$2*Main!$AF$2</f>
        <v>0</v>
      </c>
      <c r="G14" s="25">
        <f>F14*Main!$AF$4</f>
        <v>0</v>
      </c>
      <c r="H14" s="28"/>
    </row>
    <row r="15" spans="1:9" s="22" customFormat="1">
      <c r="A15" s="326">
        <v>9091411</v>
      </c>
      <c r="B15" s="329" t="s">
        <v>3426</v>
      </c>
      <c r="C15" s="23" t="s">
        <v>52</v>
      </c>
      <c r="D15" s="23">
        <v>50</v>
      </c>
      <c r="E15" s="24">
        <v>455.96</v>
      </c>
      <c r="F15" s="24">
        <f>E15/100*$I$2*Main!$AF$2</f>
        <v>0</v>
      </c>
      <c r="G15" s="25">
        <f>F15*Main!$AF$4</f>
        <v>0</v>
      </c>
      <c r="H15" s="151"/>
    </row>
    <row r="16" spans="1:9" s="22" customFormat="1">
      <c r="A16" s="326">
        <v>9091421</v>
      </c>
      <c r="B16" s="329" t="s">
        <v>3427</v>
      </c>
      <c r="C16" s="23" t="s">
        <v>52</v>
      </c>
      <c r="D16" s="23">
        <v>50</v>
      </c>
      <c r="E16" s="24">
        <v>479.18</v>
      </c>
      <c r="F16" s="24">
        <f>E16/100*$I$2*Main!$AF$2</f>
        <v>0</v>
      </c>
      <c r="G16" s="25">
        <f>F16*Main!$AF$4</f>
        <v>0</v>
      </c>
      <c r="H16" s="151"/>
    </row>
    <row r="17" spans="1:8" s="22" customFormat="1">
      <c r="A17" s="326">
        <v>9091580</v>
      </c>
      <c r="B17" s="329" t="s">
        <v>60</v>
      </c>
      <c r="C17" s="23"/>
      <c r="D17" s="23">
        <v>50</v>
      </c>
      <c r="E17" s="24">
        <v>335.48</v>
      </c>
      <c r="F17" s="24">
        <f>E17/100*$I$2*Main!$AF$2</f>
        <v>0</v>
      </c>
      <c r="G17" s="25">
        <f>F17*Main!$AF$4</f>
        <v>0</v>
      </c>
      <c r="H17" s="28"/>
    </row>
    <row r="18" spans="1:8" s="22" customFormat="1">
      <c r="A18" s="326">
        <v>9091590</v>
      </c>
      <c r="B18" s="329" t="s">
        <v>3428</v>
      </c>
      <c r="C18" s="23" t="s">
        <v>52</v>
      </c>
      <c r="D18" s="23">
        <v>50</v>
      </c>
      <c r="E18" s="24">
        <v>358.69</v>
      </c>
      <c r="F18" s="24">
        <f>E18/100*$I$2*Main!$AF$2</f>
        <v>0</v>
      </c>
      <c r="G18" s="25">
        <f>F18*Main!$AF$4</f>
        <v>0</v>
      </c>
      <c r="H18" s="151"/>
    </row>
    <row r="19" spans="1:8" s="22" customFormat="1">
      <c r="A19" s="326">
        <v>9091600</v>
      </c>
      <c r="B19" s="329" t="s">
        <v>3429</v>
      </c>
      <c r="C19" s="23" t="s">
        <v>52</v>
      </c>
      <c r="D19" s="23">
        <v>50</v>
      </c>
      <c r="E19" s="24">
        <v>381.92</v>
      </c>
      <c r="F19" s="24">
        <f>E19/100*$I$2*Main!$AF$2</f>
        <v>0</v>
      </c>
      <c r="G19" s="25">
        <f>F19*Main!$AF$4</f>
        <v>0</v>
      </c>
      <c r="H19" s="151"/>
    </row>
    <row r="20" spans="1:8" s="22" customFormat="1">
      <c r="A20" s="326">
        <v>9094270</v>
      </c>
      <c r="B20" s="329" t="s">
        <v>61</v>
      </c>
      <c r="C20" s="23"/>
      <c r="D20" s="23">
        <v>50</v>
      </c>
      <c r="E20" s="24">
        <v>516.1</v>
      </c>
      <c r="F20" s="24">
        <f>E20/100*$I$2*Main!$AF$2</f>
        <v>0</v>
      </c>
      <c r="G20" s="25">
        <f>F20*Main!$AF$4</f>
        <v>0</v>
      </c>
      <c r="H20" s="28"/>
    </row>
    <row r="21" spans="1:8" s="22" customFormat="1">
      <c r="A21" s="326">
        <v>9094280</v>
      </c>
      <c r="B21" s="329" t="s">
        <v>62</v>
      </c>
      <c r="C21" s="23"/>
      <c r="D21" s="23">
        <v>50</v>
      </c>
      <c r="E21" s="24">
        <v>539.32000000000005</v>
      </c>
      <c r="F21" s="24">
        <f>E21/100*$I$2*Main!$AF$2</f>
        <v>0</v>
      </c>
      <c r="G21" s="25">
        <f>F21*Main!$AF$4</f>
        <v>0</v>
      </c>
      <c r="H21" s="28"/>
    </row>
    <row r="22" spans="1:8" s="22" customFormat="1">
      <c r="A22" s="326">
        <v>9094290</v>
      </c>
      <c r="B22" s="329" t="s">
        <v>63</v>
      </c>
      <c r="C22" s="23"/>
      <c r="D22" s="23">
        <v>50</v>
      </c>
      <c r="E22" s="24">
        <v>562.54</v>
      </c>
      <c r="F22" s="24">
        <f>E22/100*$I$2*Main!$AF$2</f>
        <v>0</v>
      </c>
      <c r="G22" s="25">
        <f>F22*Main!$AF$4</f>
        <v>0</v>
      </c>
      <c r="H22" s="28"/>
    </row>
    <row r="23" spans="1:8" s="22" customFormat="1">
      <c r="A23" s="326">
        <v>9094271</v>
      </c>
      <c r="B23" s="329" t="s">
        <v>64</v>
      </c>
      <c r="C23" s="23"/>
      <c r="D23" s="23">
        <v>50</v>
      </c>
      <c r="E23" s="24">
        <v>535.96</v>
      </c>
      <c r="F23" s="24">
        <f>E23/100*$I$2*Main!$AF$2</f>
        <v>0</v>
      </c>
      <c r="G23" s="25">
        <f>F23*Main!$AF$4</f>
        <v>0</v>
      </c>
      <c r="H23" s="28"/>
    </row>
    <row r="24" spans="1:8" s="22" customFormat="1">
      <c r="A24" s="326">
        <v>9094281</v>
      </c>
      <c r="B24" s="329" t="s">
        <v>3430</v>
      </c>
      <c r="C24" s="23" t="s">
        <v>52</v>
      </c>
      <c r="D24" s="23">
        <v>50</v>
      </c>
      <c r="E24" s="24">
        <v>559.17999999999995</v>
      </c>
      <c r="F24" s="24">
        <f>E24/100*$I$2*Main!$AF$2</f>
        <v>0</v>
      </c>
      <c r="G24" s="25">
        <f>F24*Main!$AF$4</f>
        <v>0</v>
      </c>
      <c r="H24" s="151"/>
    </row>
    <row r="25" spans="1:8" s="22" customFormat="1">
      <c r="A25" s="326">
        <v>9094291</v>
      </c>
      <c r="B25" s="329" t="s">
        <v>3431</v>
      </c>
      <c r="C25" s="23" t="s">
        <v>52</v>
      </c>
      <c r="D25" s="23">
        <v>50</v>
      </c>
      <c r="E25" s="24">
        <v>582.4</v>
      </c>
      <c r="F25" s="24">
        <f>E25/100*$I$2*Main!$AF$2</f>
        <v>0</v>
      </c>
      <c r="G25" s="25">
        <f>F25*Main!$AF$4</f>
        <v>0</v>
      </c>
      <c r="H25" s="151"/>
    </row>
    <row r="26" spans="1:8" s="22" customFormat="1">
      <c r="A26" s="326">
        <v>9094450</v>
      </c>
      <c r="B26" s="329" t="s">
        <v>3432</v>
      </c>
      <c r="C26" s="23" t="s">
        <v>52</v>
      </c>
      <c r="D26" s="23">
        <v>50</v>
      </c>
      <c r="E26" s="24">
        <v>438.7</v>
      </c>
      <c r="F26" s="24">
        <f>E26/100*$I$2*Main!$AF$2</f>
        <v>0</v>
      </c>
      <c r="G26" s="25">
        <f>F26*Main!$AF$4</f>
        <v>0</v>
      </c>
      <c r="H26" s="151"/>
    </row>
    <row r="27" spans="1:8" s="22" customFormat="1">
      <c r="A27" s="326">
        <v>9094460</v>
      </c>
      <c r="B27" s="329" t="s">
        <v>3433</v>
      </c>
      <c r="C27" s="23" t="s">
        <v>52</v>
      </c>
      <c r="D27" s="23">
        <v>50</v>
      </c>
      <c r="E27" s="24">
        <v>461.9</v>
      </c>
      <c r="F27" s="24">
        <f>E27/100*$I$2*Main!$AF$2</f>
        <v>0</v>
      </c>
      <c r="G27" s="25">
        <f>F27*Main!$AF$4</f>
        <v>0</v>
      </c>
      <c r="H27" s="151"/>
    </row>
    <row r="28" spans="1:8" s="22" customFormat="1">
      <c r="A28" s="326">
        <v>9094470</v>
      </c>
      <c r="B28" s="329" t="s">
        <v>3434</v>
      </c>
      <c r="C28" s="23" t="s">
        <v>52</v>
      </c>
      <c r="D28" s="23">
        <v>50</v>
      </c>
      <c r="E28" s="24">
        <v>485.15</v>
      </c>
      <c r="F28" s="24">
        <f>E28/100*$I$2*Main!$AF$2</f>
        <v>0</v>
      </c>
      <c r="G28" s="25">
        <f>F28*Main!$AF$4</f>
        <v>0</v>
      </c>
      <c r="H28" s="151"/>
    </row>
    <row r="29" spans="1:8" s="22" customFormat="1">
      <c r="A29" s="326">
        <v>9099540</v>
      </c>
      <c r="B29" s="329" t="s">
        <v>65</v>
      </c>
      <c r="C29" s="23"/>
      <c r="D29" s="23">
        <v>50</v>
      </c>
      <c r="E29" s="24">
        <v>799.94</v>
      </c>
      <c r="F29" s="24">
        <f>E29/100*$I$2*Main!$AF$2</f>
        <v>0</v>
      </c>
      <c r="G29" s="25">
        <f>F29*Main!$AF$4</f>
        <v>0</v>
      </c>
      <c r="H29" s="28"/>
    </row>
    <row r="30" spans="1:8" s="22" customFormat="1">
      <c r="A30" s="326">
        <v>9099550</v>
      </c>
      <c r="B30" s="329" t="s">
        <v>66</v>
      </c>
      <c r="C30" s="23"/>
      <c r="D30" s="23">
        <v>50</v>
      </c>
      <c r="E30" s="24">
        <v>823.16</v>
      </c>
      <c r="F30" s="24">
        <f>E30/100*$I$2*Main!$AF$2</f>
        <v>0</v>
      </c>
      <c r="G30" s="25">
        <f>F30*Main!$AF$4</f>
        <v>0</v>
      </c>
      <c r="H30" s="28"/>
    </row>
    <row r="31" spans="1:8" s="22" customFormat="1">
      <c r="A31" s="326">
        <v>9099541</v>
      </c>
      <c r="B31" s="329" t="s">
        <v>67</v>
      </c>
      <c r="C31" s="23"/>
      <c r="D31" s="23">
        <v>50</v>
      </c>
      <c r="E31" s="24">
        <v>819.77</v>
      </c>
      <c r="F31" s="24">
        <f>E31/100*$I$2*Main!$AF$2</f>
        <v>0</v>
      </c>
      <c r="G31" s="25">
        <f>F31*Main!$AF$4</f>
        <v>0</v>
      </c>
      <c r="H31" s="28"/>
    </row>
    <row r="32" spans="1:8" s="22" customFormat="1">
      <c r="A32" s="326">
        <v>9099660</v>
      </c>
      <c r="B32" s="329" t="s">
        <v>4713</v>
      </c>
      <c r="C32" s="23"/>
      <c r="D32" s="23">
        <v>50</v>
      </c>
      <c r="E32" s="24">
        <v>722.83</v>
      </c>
      <c r="F32" s="24">
        <f>E32/100*$I$2*Main!$AF$2</f>
        <v>0</v>
      </c>
      <c r="G32" s="25">
        <f>F32*Main!$AF$4</f>
        <v>0</v>
      </c>
      <c r="H32" s="151"/>
    </row>
    <row r="33" spans="1:8" s="22" customFormat="1">
      <c r="A33" s="326">
        <v>9099551</v>
      </c>
      <c r="B33" s="329" t="s">
        <v>3435</v>
      </c>
      <c r="C33" s="23" t="s">
        <v>52</v>
      </c>
      <c r="D33" s="23">
        <v>50</v>
      </c>
      <c r="E33" s="24">
        <v>843.04</v>
      </c>
      <c r="F33" s="24">
        <f>E33/100*$I$2*Main!$AF$2</f>
        <v>0</v>
      </c>
      <c r="G33" s="25">
        <f>F33*Main!$AF$4</f>
        <v>0</v>
      </c>
      <c r="H33" s="28"/>
    </row>
    <row r="34" spans="1:8" s="22" customFormat="1">
      <c r="A34" s="326">
        <v>9088016</v>
      </c>
      <c r="B34" s="329" t="s">
        <v>68</v>
      </c>
      <c r="C34" s="23"/>
      <c r="D34" s="23">
        <v>50</v>
      </c>
      <c r="E34" s="24">
        <v>792.88</v>
      </c>
      <c r="F34" s="24">
        <f>E34/100*$I$2*Main!$AF$2</f>
        <v>0</v>
      </c>
      <c r="G34" s="25">
        <f>F34*Main!$AF$4</f>
        <v>0</v>
      </c>
      <c r="H34" s="28"/>
    </row>
    <row r="35" spans="1:8" s="22" customFormat="1">
      <c r="A35" s="326">
        <v>9088017</v>
      </c>
      <c r="B35" s="329" t="s">
        <v>69</v>
      </c>
      <c r="C35" s="23"/>
      <c r="D35" s="23">
        <v>50</v>
      </c>
      <c r="E35" s="24">
        <v>792.88</v>
      </c>
      <c r="F35" s="24">
        <f>E35/100*$I$2*Main!$AF$2</f>
        <v>0</v>
      </c>
      <c r="G35" s="25">
        <f>F35*Main!$AF$4</f>
        <v>0</v>
      </c>
      <c r="H35" s="28"/>
    </row>
    <row r="36" spans="1:8" s="22" customFormat="1">
      <c r="A36" s="326">
        <v>9088034</v>
      </c>
      <c r="B36" s="329" t="s">
        <v>70</v>
      </c>
      <c r="C36" s="23"/>
      <c r="D36" s="23">
        <v>50</v>
      </c>
      <c r="E36" s="24">
        <v>813.19</v>
      </c>
      <c r="F36" s="24">
        <f>E36/100*$I$2*Main!$AF$2</f>
        <v>0</v>
      </c>
      <c r="G36" s="25">
        <f>F36*Main!$AF$4</f>
        <v>0</v>
      </c>
      <c r="H36" s="151"/>
    </row>
    <row r="37" spans="1:8" s="22" customFormat="1">
      <c r="A37" s="326">
        <v>9088035</v>
      </c>
      <c r="B37" s="329" t="s">
        <v>3436</v>
      </c>
      <c r="C37" s="23" t="s">
        <v>52</v>
      </c>
      <c r="D37" s="23">
        <v>50</v>
      </c>
      <c r="E37" s="24">
        <v>813.19</v>
      </c>
      <c r="F37" s="24">
        <f>E37/100*$I$2*Main!$AF$2</f>
        <v>0</v>
      </c>
      <c r="G37" s="25">
        <f>F37*Main!$AF$4</f>
        <v>0</v>
      </c>
      <c r="H37" s="28"/>
    </row>
    <row r="38" spans="1:8" s="22" customFormat="1">
      <c r="A38" s="326">
        <v>9088176</v>
      </c>
      <c r="B38" s="329" t="s">
        <v>71</v>
      </c>
      <c r="C38" s="23"/>
      <c r="D38" s="23">
        <v>50</v>
      </c>
      <c r="E38" s="24">
        <v>713.58</v>
      </c>
      <c r="F38" s="24">
        <f>E38/100*$I$2*Main!$AF$2</f>
        <v>0</v>
      </c>
      <c r="G38" s="25">
        <f>F38*Main!$AF$4</f>
        <v>0</v>
      </c>
      <c r="H38" s="151"/>
    </row>
    <row r="39" spans="1:8" s="22" customFormat="1">
      <c r="A39" s="326">
        <v>9088177</v>
      </c>
      <c r="B39" s="329" t="s">
        <v>3437</v>
      </c>
      <c r="C39" s="23" t="s">
        <v>52</v>
      </c>
      <c r="D39" s="23">
        <v>50</v>
      </c>
      <c r="E39" s="24">
        <v>749.28</v>
      </c>
      <c r="F39" s="24">
        <f>E39/100*$I$2*Main!$AF$2</f>
        <v>0</v>
      </c>
      <c r="G39" s="25">
        <f>F39*Main!$AF$4</f>
        <v>0</v>
      </c>
      <c r="H39" s="28"/>
    </row>
    <row r="40" spans="1:8" s="22" customFormat="1">
      <c r="A40" s="326">
        <v>9088019</v>
      </c>
      <c r="B40" s="329" t="s">
        <v>72</v>
      </c>
      <c r="C40" s="23"/>
      <c r="D40" s="23">
        <v>50</v>
      </c>
      <c r="E40" s="24">
        <v>612.20000000000005</v>
      </c>
      <c r="F40" s="24">
        <f>E40/100*$I$2*Main!$AF$2</f>
        <v>0</v>
      </c>
      <c r="G40" s="25">
        <f>F40*Main!$AF$4</f>
        <v>0</v>
      </c>
      <c r="H40" s="28"/>
    </row>
    <row r="41" spans="1:8" s="22" customFormat="1">
      <c r="A41" s="326">
        <v>9088020</v>
      </c>
      <c r="B41" s="329" t="s">
        <v>73</v>
      </c>
      <c r="C41" s="23"/>
      <c r="D41" s="23">
        <v>50</v>
      </c>
      <c r="E41" s="24">
        <v>792.88</v>
      </c>
      <c r="F41" s="24">
        <f>E41/100*$I$2*Main!$AF$2</f>
        <v>0</v>
      </c>
      <c r="G41" s="25">
        <f>F41*Main!$AF$4</f>
        <v>0</v>
      </c>
      <c r="H41" s="28"/>
    </row>
    <row r="42" spans="1:8" s="22" customFormat="1">
      <c r="A42" s="326">
        <v>9088037</v>
      </c>
      <c r="B42" s="329" t="s">
        <v>74</v>
      </c>
      <c r="C42" s="23"/>
      <c r="D42" s="23">
        <v>50</v>
      </c>
      <c r="E42" s="24">
        <v>813.19</v>
      </c>
      <c r="F42" s="24">
        <f>E42/100*$I$2*Main!$AF$2</f>
        <v>0</v>
      </c>
      <c r="G42" s="25">
        <f>F42*Main!$AF$4</f>
        <v>0</v>
      </c>
      <c r="H42" s="151"/>
    </row>
    <row r="43" spans="1:8" s="22" customFormat="1">
      <c r="A43" s="326">
        <v>9088038</v>
      </c>
      <c r="B43" s="329" t="s">
        <v>3438</v>
      </c>
      <c r="C43" s="23" t="s">
        <v>52</v>
      </c>
      <c r="D43" s="23">
        <v>50</v>
      </c>
      <c r="E43" s="24">
        <v>813.19</v>
      </c>
      <c r="F43" s="24">
        <f>E43/100*$I$2*Main!$AF$2</f>
        <v>0</v>
      </c>
      <c r="G43" s="25">
        <f>F43*Main!$AF$4</f>
        <v>0</v>
      </c>
      <c r="H43" s="28"/>
    </row>
    <row r="44" spans="1:8" s="22" customFormat="1">
      <c r="A44" s="326">
        <v>9088179</v>
      </c>
      <c r="B44" s="329" t="s">
        <v>75</v>
      </c>
      <c r="C44" s="23"/>
      <c r="D44" s="23">
        <v>50</v>
      </c>
      <c r="E44" s="24">
        <v>713.58</v>
      </c>
      <c r="F44" s="24">
        <f>E44/100*$I$2*Main!$AF$2</f>
        <v>0</v>
      </c>
      <c r="G44" s="25">
        <f>F44*Main!$AF$4</f>
        <v>0</v>
      </c>
      <c r="H44" s="28"/>
    </row>
    <row r="45" spans="1:8" s="22" customFormat="1">
      <c r="A45" s="326">
        <v>9088180</v>
      </c>
      <c r="B45" s="329" t="s">
        <v>76</v>
      </c>
      <c r="C45" s="23"/>
      <c r="D45" s="23">
        <v>50</v>
      </c>
      <c r="E45" s="24">
        <v>749.28</v>
      </c>
      <c r="F45" s="24">
        <f>E45/100*$I$2*Main!$AF$2</f>
        <v>0</v>
      </c>
      <c r="G45" s="25">
        <f>F45*Main!$AF$4</f>
        <v>0</v>
      </c>
      <c r="H45" s="28"/>
    </row>
    <row r="46" spans="1:8" s="22" customFormat="1">
      <c r="A46" s="326">
        <v>9088021</v>
      </c>
      <c r="B46" s="329" t="s">
        <v>77</v>
      </c>
      <c r="C46" s="23"/>
      <c r="D46" s="23">
        <v>50</v>
      </c>
      <c r="E46" s="24">
        <v>612.20000000000005</v>
      </c>
      <c r="F46" s="24">
        <f>E46/100*$I$2*Main!$AF$2</f>
        <v>0</v>
      </c>
      <c r="G46" s="25">
        <f>F46*Main!$AF$4</f>
        <v>0</v>
      </c>
      <c r="H46" s="28"/>
    </row>
    <row r="47" spans="1:8" s="22" customFormat="1">
      <c r="A47" s="326">
        <v>9088039</v>
      </c>
      <c r="B47" s="329" t="s">
        <v>78</v>
      </c>
      <c r="C47" s="23"/>
      <c r="D47" s="23">
        <v>50</v>
      </c>
      <c r="E47" s="24">
        <v>813.19</v>
      </c>
      <c r="F47" s="24">
        <f>E47/100*$I$2*Main!$AF$2</f>
        <v>0</v>
      </c>
      <c r="G47" s="25">
        <f>F47*Main!$AF$4</f>
        <v>0</v>
      </c>
      <c r="H47" s="28"/>
    </row>
    <row r="48" spans="1:8" s="22" customFormat="1">
      <c r="A48" s="326">
        <v>9088181</v>
      </c>
      <c r="B48" s="329" t="s">
        <v>79</v>
      </c>
      <c r="C48" s="23"/>
      <c r="D48" s="23">
        <v>50</v>
      </c>
      <c r="E48" s="24">
        <v>713.58</v>
      </c>
      <c r="F48" s="24">
        <f>E48/100*$I$2*Main!$AF$2</f>
        <v>0</v>
      </c>
      <c r="G48" s="25">
        <f>F48*Main!$AF$4</f>
        <v>0</v>
      </c>
      <c r="H48" s="28"/>
    </row>
    <row r="49" spans="1:8" s="22" customFormat="1">
      <c r="A49" s="326">
        <v>9072524</v>
      </c>
      <c r="B49" s="329" t="s">
        <v>80</v>
      </c>
      <c r="C49" s="23"/>
      <c r="D49" s="23">
        <v>50</v>
      </c>
      <c r="E49" s="24">
        <v>516.1</v>
      </c>
      <c r="F49" s="24">
        <f>E49/100*$I$2*Main!$AF$2</f>
        <v>0</v>
      </c>
      <c r="G49" s="25">
        <f>F49*Main!$AF$4</f>
        <v>0</v>
      </c>
      <c r="H49" s="151"/>
    </row>
    <row r="50" spans="1:8" s="22" customFormat="1">
      <c r="A50" s="326">
        <v>9072525</v>
      </c>
      <c r="B50" s="329" t="s">
        <v>3439</v>
      </c>
      <c r="C50" s="23" t="s">
        <v>52</v>
      </c>
      <c r="D50" s="23">
        <v>50</v>
      </c>
      <c r="E50" s="24">
        <v>539.32000000000005</v>
      </c>
      <c r="F50" s="24">
        <f>E50/100*$I$2*Main!$AF$2</f>
        <v>0</v>
      </c>
      <c r="G50" s="25">
        <f>F50*Main!$AF$4</f>
        <v>0</v>
      </c>
      <c r="H50" s="28"/>
    </row>
    <row r="51" spans="1:8" s="22" customFormat="1">
      <c r="A51" s="326">
        <v>9072526</v>
      </c>
      <c r="B51" s="329" t="s">
        <v>81</v>
      </c>
      <c r="C51" s="23"/>
      <c r="D51" s="23">
        <v>50</v>
      </c>
      <c r="E51" s="24">
        <v>562.54</v>
      </c>
      <c r="F51" s="24">
        <f>E51/100*$I$2*Main!$AF$2</f>
        <v>0</v>
      </c>
      <c r="G51" s="25">
        <f>F51*Main!$AF$4</f>
        <v>0</v>
      </c>
      <c r="H51" s="28"/>
    </row>
    <row r="52" spans="1:8" s="22" customFormat="1">
      <c r="A52" s="326">
        <v>9090109</v>
      </c>
      <c r="B52" s="329" t="s">
        <v>82</v>
      </c>
      <c r="C52" s="23"/>
      <c r="D52" s="23">
        <v>50</v>
      </c>
      <c r="E52" s="24">
        <v>532.20000000000005</v>
      </c>
      <c r="F52" s="24">
        <f>E52/100*$I$2*Main!$AF$2</f>
        <v>0</v>
      </c>
      <c r="G52" s="25">
        <f>F52*Main!$AF$4</f>
        <v>0</v>
      </c>
      <c r="H52" s="28"/>
    </row>
    <row r="53" spans="1:8" s="22" customFormat="1">
      <c r="A53" s="326">
        <v>9090110</v>
      </c>
      <c r="B53" s="329" t="s">
        <v>83</v>
      </c>
      <c r="C53" s="23"/>
      <c r="D53" s="23">
        <v>50</v>
      </c>
      <c r="E53" s="24">
        <v>550.28</v>
      </c>
      <c r="F53" s="24">
        <f>E53/100*$I$2*Main!$AF$2</f>
        <v>0</v>
      </c>
      <c r="G53" s="25">
        <f>F53*Main!$AF$4</f>
        <v>0</v>
      </c>
      <c r="H53" s="28"/>
    </row>
    <row r="54" spans="1:8" s="22" customFormat="1">
      <c r="A54" s="326">
        <v>9091738</v>
      </c>
      <c r="B54" s="329" t="s">
        <v>145</v>
      </c>
      <c r="C54" s="23"/>
      <c r="D54" s="23">
        <v>50</v>
      </c>
      <c r="E54" s="24">
        <v>433.52</v>
      </c>
      <c r="F54" s="24">
        <f>E54/100*$I$2*Main!$AF$2</f>
        <v>0</v>
      </c>
      <c r="G54" s="25">
        <f>F54*Main!$AF$4</f>
        <v>0</v>
      </c>
      <c r="H54" s="28"/>
    </row>
    <row r="55" spans="1:8" s="22" customFormat="1">
      <c r="A55" s="326">
        <v>9091739</v>
      </c>
      <c r="B55" s="329" t="s">
        <v>146</v>
      </c>
      <c r="C55" s="23"/>
      <c r="D55" s="23">
        <v>50</v>
      </c>
      <c r="E55" s="24">
        <v>461.41</v>
      </c>
      <c r="F55" s="24">
        <f>E55/100*$I$2*Main!$AF$2</f>
        <v>0</v>
      </c>
      <c r="G55" s="25">
        <f>F55*Main!$AF$4</f>
        <v>0</v>
      </c>
      <c r="H55" s="28"/>
    </row>
    <row r="56" spans="1:8" s="22" customFormat="1">
      <c r="A56" s="326">
        <v>9091740</v>
      </c>
      <c r="B56" s="329" t="s">
        <v>147</v>
      </c>
      <c r="C56" s="23"/>
      <c r="D56" s="23">
        <v>50</v>
      </c>
      <c r="E56" s="24">
        <v>489.25</v>
      </c>
      <c r="F56" s="24">
        <f>E56/100*$I$2*Main!$AF$2</f>
        <v>0</v>
      </c>
      <c r="G56" s="25">
        <f>F56*Main!$AF$4</f>
        <v>0</v>
      </c>
      <c r="H56" s="28"/>
    </row>
    <row r="57" spans="1:8" s="22" customFormat="1">
      <c r="A57" s="326">
        <v>9091741</v>
      </c>
      <c r="B57" s="329" t="s">
        <v>148</v>
      </c>
      <c r="C57" s="23"/>
      <c r="D57" s="23">
        <v>50</v>
      </c>
      <c r="E57" s="24">
        <v>361.08</v>
      </c>
      <c r="F57" s="24">
        <f>E57/100*$I$2*Main!$AF$2</f>
        <v>0</v>
      </c>
      <c r="G57" s="25">
        <f>F57*Main!$AF$4</f>
        <v>0</v>
      </c>
      <c r="H57" s="151"/>
    </row>
    <row r="58" spans="1:8" s="22" customFormat="1">
      <c r="A58" s="326">
        <v>9091742</v>
      </c>
      <c r="B58" s="329" t="s">
        <v>3440</v>
      </c>
      <c r="C58" s="23" t="s">
        <v>52</v>
      </c>
      <c r="D58" s="23">
        <v>50</v>
      </c>
      <c r="E58" s="24">
        <v>390.62</v>
      </c>
      <c r="F58" s="24">
        <f>E58/100*$I$2*Main!$AF$2</f>
        <v>0</v>
      </c>
      <c r="G58" s="25">
        <f>F58*Main!$AF$4</f>
        <v>0</v>
      </c>
      <c r="H58" s="28"/>
    </row>
    <row r="59" spans="1:8" s="22" customFormat="1">
      <c r="A59" s="326">
        <v>9091743</v>
      </c>
      <c r="B59" s="329" t="s">
        <v>149</v>
      </c>
      <c r="C59" s="23"/>
      <c r="D59" s="23">
        <v>50</v>
      </c>
      <c r="E59" s="24">
        <v>420.16</v>
      </c>
      <c r="F59" s="24">
        <f>E59/100*$I$2*Main!$AF$2</f>
        <v>0</v>
      </c>
      <c r="G59" s="25">
        <f>F59*Main!$AF$4</f>
        <v>0</v>
      </c>
      <c r="H59" s="28"/>
    </row>
    <row r="60" spans="1:8" s="22" customFormat="1">
      <c r="A60" s="326">
        <v>9091753</v>
      </c>
      <c r="B60" s="329" t="s">
        <v>150</v>
      </c>
      <c r="C60" s="23"/>
      <c r="D60" s="23">
        <v>50</v>
      </c>
      <c r="E60" s="24">
        <v>479.99</v>
      </c>
      <c r="F60" s="24">
        <f>E60/100*$I$2*Main!$AF$2</f>
        <v>0</v>
      </c>
      <c r="G60" s="25">
        <f>F60*Main!$AF$4</f>
        <v>0</v>
      </c>
      <c r="H60" s="151"/>
    </row>
    <row r="61" spans="1:8" s="22" customFormat="1">
      <c r="A61" s="326">
        <v>9091755</v>
      </c>
      <c r="B61" s="329" t="s">
        <v>3441</v>
      </c>
      <c r="C61" s="23" t="s">
        <v>52</v>
      </c>
      <c r="D61" s="23">
        <v>50</v>
      </c>
      <c r="E61" s="24">
        <v>507.85</v>
      </c>
      <c r="F61" s="24">
        <f>E61/100*$I$2*Main!$AF$2</f>
        <v>0</v>
      </c>
      <c r="G61" s="25">
        <f>F61*Main!$AF$4</f>
        <v>0</v>
      </c>
      <c r="H61" s="151"/>
    </row>
    <row r="62" spans="1:8" s="22" customFormat="1">
      <c r="A62" s="326">
        <v>9091756</v>
      </c>
      <c r="B62" s="329" t="s">
        <v>3442</v>
      </c>
      <c r="C62" s="23" t="s">
        <v>52</v>
      </c>
      <c r="D62" s="23">
        <v>50</v>
      </c>
      <c r="E62" s="24">
        <v>535.69000000000005</v>
      </c>
      <c r="F62" s="24">
        <f>E62/100*$I$2*Main!$AF$2</f>
        <v>0</v>
      </c>
      <c r="G62" s="25">
        <f>F62*Main!$AF$4</f>
        <v>0</v>
      </c>
      <c r="H62" s="28"/>
    </row>
    <row r="63" spans="1:8" s="22" customFormat="1">
      <c r="A63" s="326">
        <v>9091758</v>
      </c>
      <c r="B63" s="329" t="s">
        <v>151</v>
      </c>
      <c r="C63" s="23"/>
      <c r="D63" s="23">
        <v>50</v>
      </c>
      <c r="E63" s="24">
        <v>410.32</v>
      </c>
      <c r="F63" s="24">
        <f>E63/100*$I$2*Main!$AF$2</f>
        <v>0</v>
      </c>
      <c r="G63" s="25">
        <f>F63*Main!$AF$4</f>
        <v>0</v>
      </c>
      <c r="H63" s="151"/>
    </row>
    <row r="64" spans="1:8" s="22" customFormat="1">
      <c r="A64" s="326">
        <v>9091759</v>
      </c>
      <c r="B64" s="329" t="s">
        <v>3443</v>
      </c>
      <c r="C64" s="23" t="s">
        <v>52</v>
      </c>
      <c r="D64" s="23">
        <v>50</v>
      </c>
      <c r="E64" s="24">
        <v>439.82</v>
      </c>
      <c r="F64" s="24">
        <f>E64/100*$I$2*Main!$AF$2</f>
        <v>0</v>
      </c>
      <c r="G64" s="25">
        <f>F64*Main!$AF$4</f>
        <v>0</v>
      </c>
      <c r="H64" s="151"/>
    </row>
    <row r="65" spans="1:8" s="22" customFormat="1">
      <c r="A65" s="326">
        <v>9091760</v>
      </c>
      <c r="B65" s="329" t="s">
        <v>3444</v>
      </c>
      <c r="C65" s="23" t="s">
        <v>52</v>
      </c>
      <c r="D65" s="23">
        <v>50</v>
      </c>
      <c r="E65" s="24">
        <v>469.4</v>
      </c>
      <c r="F65" s="24">
        <f>E65/100*$I$2*Main!$AF$2</f>
        <v>0</v>
      </c>
      <c r="G65" s="25">
        <f>F65*Main!$AF$4</f>
        <v>0</v>
      </c>
      <c r="H65" s="28"/>
    </row>
    <row r="66" spans="1:8" s="22" customFormat="1">
      <c r="A66" s="326">
        <v>9091761</v>
      </c>
      <c r="B66" s="329" t="s">
        <v>152</v>
      </c>
      <c r="C66" s="23"/>
      <c r="D66" s="23">
        <v>50</v>
      </c>
      <c r="E66" s="24">
        <v>603.83000000000004</v>
      </c>
      <c r="F66" s="24">
        <f>E66/100*$I$2*Main!$AF$2</f>
        <v>0</v>
      </c>
      <c r="G66" s="25">
        <f>F66*Main!$AF$4</f>
        <v>0</v>
      </c>
      <c r="H66" s="151"/>
    </row>
    <row r="67" spans="1:8" s="22" customFormat="1">
      <c r="A67" s="326">
        <v>9091762</v>
      </c>
      <c r="B67" s="329" t="s">
        <v>3445</v>
      </c>
      <c r="C67" s="23" t="s">
        <v>52</v>
      </c>
      <c r="D67" s="23">
        <v>50</v>
      </c>
      <c r="E67" s="24">
        <v>631.72</v>
      </c>
      <c r="F67" s="24">
        <f>E67/100*$I$2*Main!$AF$2</f>
        <v>0</v>
      </c>
      <c r="G67" s="25">
        <f>F67*Main!$AF$4</f>
        <v>0</v>
      </c>
      <c r="H67" s="151"/>
    </row>
    <row r="68" spans="1:8" s="22" customFormat="1">
      <c r="A68" s="326">
        <v>9091763</v>
      </c>
      <c r="B68" s="329" t="s">
        <v>3446</v>
      </c>
      <c r="C68" s="23" t="s">
        <v>52</v>
      </c>
      <c r="D68" s="23">
        <v>50</v>
      </c>
      <c r="E68" s="24">
        <v>659.58</v>
      </c>
      <c r="F68" s="24">
        <f>E68/100*$I$2*Main!$AF$2</f>
        <v>0</v>
      </c>
      <c r="G68" s="25">
        <f>F68*Main!$AF$4</f>
        <v>0</v>
      </c>
      <c r="H68" s="28"/>
    </row>
    <row r="69" spans="1:8" s="22" customFormat="1">
      <c r="A69" s="326">
        <v>9091764</v>
      </c>
      <c r="B69" s="329" t="s">
        <v>153</v>
      </c>
      <c r="C69" s="23"/>
      <c r="D69" s="23">
        <v>50</v>
      </c>
      <c r="E69" s="24">
        <v>541.62</v>
      </c>
      <c r="F69" s="24">
        <f>E69/100*$I$2*Main!$AF$2</f>
        <v>0</v>
      </c>
      <c r="G69" s="25">
        <f>F69*Main!$AF$4</f>
        <v>0</v>
      </c>
      <c r="H69" s="151"/>
    </row>
    <row r="70" spans="1:8" s="22" customFormat="1">
      <c r="A70" s="326">
        <v>9091765</v>
      </c>
      <c r="B70" s="329" t="s">
        <v>3447</v>
      </c>
      <c r="C70" s="23" t="s">
        <v>52</v>
      </c>
      <c r="D70" s="23">
        <v>50</v>
      </c>
      <c r="E70" s="24">
        <v>571.12</v>
      </c>
      <c r="F70" s="24">
        <f>E70/100*$I$2*Main!$AF$2</f>
        <v>0</v>
      </c>
      <c r="G70" s="25">
        <f>F70*Main!$AF$4</f>
        <v>0</v>
      </c>
      <c r="H70" s="151"/>
    </row>
    <row r="71" spans="1:8" s="22" customFormat="1">
      <c r="A71" s="326">
        <v>9091766</v>
      </c>
      <c r="B71" s="329" t="s">
        <v>3448</v>
      </c>
      <c r="C71" s="23" t="s">
        <v>52</v>
      </c>
      <c r="D71" s="23">
        <v>50</v>
      </c>
      <c r="E71" s="24">
        <v>600.66</v>
      </c>
      <c r="F71" s="24">
        <f>E71/100*$I$2*Main!$AF$2</f>
        <v>0</v>
      </c>
      <c r="G71" s="25">
        <f>F71*Main!$AF$4</f>
        <v>0</v>
      </c>
      <c r="H71" s="28"/>
    </row>
    <row r="72" spans="1:8" s="22" customFormat="1">
      <c r="A72" s="326">
        <v>9091767</v>
      </c>
      <c r="B72" s="329" t="s">
        <v>154</v>
      </c>
      <c r="C72" s="23"/>
      <c r="D72" s="23">
        <v>50</v>
      </c>
      <c r="E72" s="24">
        <v>959.92</v>
      </c>
      <c r="F72" s="24">
        <f>E72/100*$I$2*Main!$AF$2</f>
        <v>0</v>
      </c>
      <c r="G72" s="25">
        <f>F72*Main!$AF$4</f>
        <v>0</v>
      </c>
      <c r="H72" s="28"/>
    </row>
    <row r="73" spans="1:8" s="22" customFormat="1">
      <c r="A73" s="326">
        <v>9091768</v>
      </c>
      <c r="B73" s="329" t="s">
        <v>155</v>
      </c>
      <c r="C73" s="23"/>
      <c r="D73" s="23">
        <v>50</v>
      </c>
      <c r="E73" s="24">
        <v>987.8</v>
      </c>
      <c r="F73" s="24">
        <f>E73/100*$I$2*Main!$AF$2</f>
        <v>0</v>
      </c>
      <c r="G73" s="25">
        <f>F73*Main!$AF$4</f>
        <v>0</v>
      </c>
      <c r="H73" s="151"/>
    </row>
    <row r="74" spans="1:8" s="22" customFormat="1">
      <c r="A74" s="326">
        <v>9091769</v>
      </c>
      <c r="B74" s="329" t="s">
        <v>3449</v>
      </c>
      <c r="C74" s="23" t="s">
        <v>52</v>
      </c>
      <c r="D74" s="23">
        <v>50</v>
      </c>
      <c r="E74" s="24">
        <v>919.04</v>
      </c>
      <c r="F74" s="24">
        <f>E74/100*$I$2*Main!$AF$2</f>
        <v>0</v>
      </c>
      <c r="G74" s="25">
        <f>F74*Main!$AF$4</f>
        <v>0</v>
      </c>
      <c r="H74" s="151"/>
    </row>
    <row r="75" spans="1:8" s="22" customFormat="1">
      <c r="A75" s="326">
        <v>9091770</v>
      </c>
      <c r="B75" s="329" t="s">
        <v>3450</v>
      </c>
      <c r="C75" s="23" t="s">
        <v>52</v>
      </c>
      <c r="D75" s="23">
        <v>50</v>
      </c>
      <c r="E75" s="24">
        <v>948.6</v>
      </c>
      <c r="F75" s="24">
        <f>E75/100*$I$2*Main!$AF$2</f>
        <v>0</v>
      </c>
      <c r="G75" s="25">
        <f>F75*Main!$AF$4</f>
        <v>0</v>
      </c>
      <c r="H75" s="28"/>
    </row>
    <row r="76" spans="1:8" s="22" customFormat="1">
      <c r="A76" s="326">
        <v>9091745</v>
      </c>
      <c r="B76" s="329" t="s">
        <v>156</v>
      </c>
      <c r="C76" s="23"/>
      <c r="D76" s="23">
        <v>50</v>
      </c>
      <c r="E76" s="24">
        <v>951.44</v>
      </c>
      <c r="F76" s="24">
        <f>E76/100*$I$2*Main!$AF$2</f>
        <v>0</v>
      </c>
      <c r="G76" s="25">
        <f>F76*Main!$AF$4</f>
        <v>0</v>
      </c>
      <c r="H76" s="151"/>
    </row>
    <row r="77" spans="1:8" s="22" customFormat="1">
      <c r="A77" s="326">
        <v>9091749</v>
      </c>
      <c r="B77" s="329" t="s">
        <v>3451</v>
      </c>
      <c r="C77" s="23" t="s">
        <v>52</v>
      </c>
      <c r="D77" s="23">
        <v>50</v>
      </c>
      <c r="E77" s="24">
        <v>907.68</v>
      </c>
      <c r="F77" s="24">
        <f>E77/100*$I$2*Main!$AF$2</f>
        <v>0</v>
      </c>
      <c r="G77" s="25">
        <f>F77*Main!$AF$4</f>
        <v>0</v>
      </c>
      <c r="H77" s="28"/>
    </row>
    <row r="78" spans="1:8" s="22" customFormat="1">
      <c r="A78" s="326">
        <v>9091746</v>
      </c>
      <c r="B78" s="329" t="s">
        <v>157</v>
      </c>
      <c r="C78" s="23"/>
      <c r="D78" s="23">
        <v>50</v>
      </c>
      <c r="E78" s="24">
        <v>951.44</v>
      </c>
      <c r="F78" s="24">
        <f>E78/100*$I$2*Main!$AF$2</f>
        <v>0</v>
      </c>
      <c r="G78" s="25">
        <f>F78*Main!$AF$4</f>
        <v>0</v>
      </c>
      <c r="H78" s="28"/>
    </row>
    <row r="79" spans="1:8" s="22" customFormat="1">
      <c r="A79" s="326">
        <v>9091747</v>
      </c>
      <c r="B79" s="329" t="s">
        <v>158</v>
      </c>
      <c r="C79" s="23"/>
      <c r="D79" s="23">
        <v>50</v>
      </c>
      <c r="E79" s="24">
        <v>951.44</v>
      </c>
      <c r="F79" s="24">
        <f>E79/100*$I$2*Main!$AF$2</f>
        <v>0</v>
      </c>
      <c r="G79" s="25">
        <f>F79*Main!$AF$4</f>
        <v>0</v>
      </c>
      <c r="H79" s="151"/>
    </row>
    <row r="80" spans="1:8" s="22" customFormat="1">
      <c r="A80" s="326">
        <v>9091750</v>
      </c>
      <c r="B80" s="329" t="s">
        <v>3452</v>
      </c>
      <c r="C80" s="23" t="s">
        <v>52</v>
      </c>
      <c r="D80" s="23">
        <v>50</v>
      </c>
      <c r="E80" s="24">
        <v>907.68</v>
      </c>
      <c r="F80" s="24">
        <f>E80/100*$I$2*Main!$AF$2</f>
        <v>0</v>
      </c>
      <c r="G80" s="25">
        <f>F80*Main!$AF$4</f>
        <v>0</v>
      </c>
      <c r="H80" s="151"/>
    </row>
    <row r="81" spans="1:8" s="22" customFormat="1">
      <c r="A81" s="326">
        <v>9091751</v>
      </c>
      <c r="B81" s="329" t="s">
        <v>3453</v>
      </c>
      <c r="C81" s="23" t="s">
        <v>52</v>
      </c>
      <c r="D81" s="23">
        <v>50</v>
      </c>
      <c r="E81" s="24">
        <v>907.68</v>
      </c>
      <c r="F81" s="24">
        <f>E81/100*$I$2*Main!$AF$2</f>
        <v>0</v>
      </c>
      <c r="G81" s="25">
        <f>F81*Main!$AF$4</f>
        <v>0</v>
      </c>
      <c r="H81" s="28"/>
    </row>
    <row r="82" spans="1:8" s="22" customFormat="1">
      <c r="A82" s="326">
        <v>9091748</v>
      </c>
      <c r="B82" s="329" t="s">
        <v>159</v>
      </c>
      <c r="C82" s="23"/>
      <c r="D82" s="23">
        <v>50</v>
      </c>
      <c r="E82" s="24">
        <v>951.44</v>
      </c>
      <c r="F82" s="24">
        <f>E82/100*$I$2*Main!$AF$2</f>
        <v>0</v>
      </c>
      <c r="G82" s="25">
        <f>F82*Main!$AF$4</f>
        <v>0</v>
      </c>
      <c r="H82" s="151"/>
    </row>
    <row r="83" spans="1:8" s="22" customFormat="1">
      <c r="A83" s="326">
        <v>9091752</v>
      </c>
      <c r="B83" s="329" t="s">
        <v>3454</v>
      </c>
      <c r="C83" s="23" t="s">
        <v>52</v>
      </c>
      <c r="D83" s="23">
        <v>50</v>
      </c>
      <c r="E83" s="24">
        <v>907.68</v>
      </c>
      <c r="F83" s="24">
        <f>E83/100*$I$2*Main!$AF$2</f>
        <v>0</v>
      </c>
      <c r="G83" s="25">
        <f>F83*Main!$AF$4</f>
        <v>0</v>
      </c>
      <c r="H83" s="28"/>
    </row>
    <row r="84" spans="1:8" s="22" customFormat="1">
      <c r="A84" s="326">
        <v>9091744</v>
      </c>
      <c r="B84" s="329" t="s">
        <v>160</v>
      </c>
      <c r="C84" s="23"/>
      <c r="D84" s="23">
        <v>50</v>
      </c>
      <c r="E84" s="24">
        <v>619.30999999999995</v>
      </c>
      <c r="F84" s="24">
        <f>E84/100*$I$2*Main!$AF$2</f>
        <v>0</v>
      </c>
      <c r="G84" s="25">
        <f>F84*Main!$AF$4</f>
        <v>0</v>
      </c>
      <c r="H84" s="28"/>
    </row>
    <row r="85" spans="1:8" s="22" customFormat="1">
      <c r="A85" s="326">
        <v>9116394</v>
      </c>
      <c r="B85" s="329" t="s">
        <v>161</v>
      </c>
      <c r="C85" s="23"/>
      <c r="D85" s="23">
        <v>50</v>
      </c>
      <c r="E85" s="24">
        <v>670.58</v>
      </c>
      <c r="F85" s="24">
        <f>E85/100*$I$2*Main!$AF$2</f>
        <v>0</v>
      </c>
      <c r="G85" s="25">
        <f>F85*Main!$AF$4</f>
        <v>0</v>
      </c>
      <c r="H85" s="151"/>
    </row>
    <row r="86" spans="1:8" s="22" customFormat="1">
      <c r="A86" s="326">
        <v>9135141</v>
      </c>
      <c r="B86" s="329" t="s">
        <v>3455</v>
      </c>
      <c r="C86" s="23" t="s">
        <v>52</v>
      </c>
      <c r="D86" s="23">
        <v>2</v>
      </c>
      <c r="E86" s="24">
        <v>1159.93</v>
      </c>
      <c r="F86" s="24">
        <f>E86/100*$I$2*Main!$AF$2</f>
        <v>0</v>
      </c>
      <c r="G86" s="25">
        <f>F86*Main!$AF$4</f>
        <v>0</v>
      </c>
      <c r="H86" s="151"/>
    </row>
    <row r="87" spans="1:8" s="22" customFormat="1">
      <c r="A87" s="326">
        <v>9135140</v>
      </c>
      <c r="B87" s="329" t="s">
        <v>3456</v>
      </c>
      <c r="C87" s="23" t="s">
        <v>52</v>
      </c>
      <c r="D87" s="23">
        <v>2</v>
      </c>
      <c r="E87" s="24">
        <v>1480.14</v>
      </c>
      <c r="F87" s="24">
        <f>E87/100*$I$2*Main!$AF$2</f>
        <v>0</v>
      </c>
      <c r="G87" s="25">
        <f>F87*Main!$AF$4</f>
        <v>0</v>
      </c>
      <c r="H87" s="151"/>
    </row>
    <row r="88" spans="1:8" s="22" customFormat="1">
      <c r="A88" s="326">
        <v>9116092</v>
      </c>
      <c r="B88" s="329" t="s">
        <v>3457</v>
      </c>
      <c r="C88" s="23" t="s">
        <v>52</v>
      </c>
      <c r="D88" s="23">
        <v>2</v>
      </c>
      <c r="E88" s="24">
        <v>436.92</v>
      </c>
      <c r="F88" s="24">
        <f>E88/100*$I$2*Main!$AF$2</f>
        <v>0</v>
      </c>
      <c r="G88" s="25">
        <f>F88*Main!$AF$4</f>
        <v>0</v>
      </c>
      <c r="H88" s="151"/>
    </row>
    <row r="89" spans="1:8" s="22" customFormat="1">
      <c r="A89" s="326">
        <v>9133536</v>
      </c>
      <c r="B89" s="329" t="s">
        <v>4714</v>
      </c>
      <c r="C89" s="23" t="s">
        <v>52</v>
      </c>
      <c r="D89" s="23">
        <v>2</v>
      </c>
      <c r="E89" s="24">
        <v>1845.98</v>
      </c>
      <c r="F89" s="24">
        <f>E89/100*$I$2*Main!$AF$2</f>
        <v>0</v>
      </c>
      <c r="G89" s="25">
        <f>F89*Main!$AF$4</f>
        <v>0</v>
      </c>
      <c r="H89" s="151"/>
    </row>
    <row r="90" spans="1:8" s="22" customFormat="1">
      <c r="A90" s="326">
        <v>9133534</v>
      </c>
      <c r="B90" s="329" t="s">
        <v>4715</v>
      </c>
      <c r="C90" s="23" t="s">
        <v>52</v>
      </c>
      <c r="D90" s="23">
        <v>2</v>
      </c>
      <c r="E90" s="24">
        <v>1845.98</v>
      </c>
      <c r="F90" s="24">
        <f>E90/100*$I$2*Main!$AF$2</f>
        <v>0</v>
      </c>
      <c r="G90" s="25">
        <f>F90*Main!$AF$4</f>
        <v>0</v>
      </c>
      <c r="H90" s="28"/>
    </row>
    <row r="91" spans="1:8" s="22" customFormat="1">
      <c r="A91" s="326">
        <v>9081923</v>
      </c>
      <c r="B91" s="329" t="s">
        <v>175</v>
      </c>
      <c r="C91" s="23"/>
      <c r="D91" s="23">
        <v>2</v>
      </c>
      <c r="E91" s="24">
        <v>639.54</v>
      </c>
      <c r="F91" s="24">
        <f>E91/100*$I$2*Main!$AF$2</f>
        <v>0</v>
      </c>
      <c r="G91" s="25">
        <f>F91*Main!$AF$4</f>
        <v>0</v>
      </c>
      <c r="H91" s="151"/>
    </row>
    <row r="92" spans="1:8" s="22" customFormat="1">
      <c r="A92" s="326">
        <v>9227397</v>
      </c>
      <c r="B92" s="329" t="s">
        <v>3458</v>
      </c>
      <c r="C92" s="23" t="s">
        <v>52</v>
      </c>
      <c r="D92" s="23">
        <v>1</v>
      </c>
      <c r="E92" s="24">
        <v>735.79</v>
      </c>
      <c r="F92" s="24">
        <f>E92/100*$I$2*Main!$AF$2</f>
        <v>0</v>
      </c>
      <c r="G92" s="25">
        <f>F92*Main!$AF$4</f>
        <v>0</v>
      </c>
      <c r="H92" s="151"/>
    </row>
    <row r="93" spans="1:8" s="22" customFormat="1">
      <c r="A93" s="326">
        <v>9134988</v>
      </c>
      <c r="B93" s="329" t="s">
        <v>3459</v>
      </c>
      <c r="C93" s="23" t="s">
        <v>52</v>
      </c>
      <c r="D93" s="23">
        <v>1</v>
      </c>
      <c r="E93" s="24">
        <v>735.79</v>
      </c>
      <c r="F93" s="24">
        <f>E93/100*$I$2*Main!$AF$2</f>
        <v>0</v>
      </c>
      <c r="G93" s="25">
        <f>F93*Main!$AF$4</f>
        <v>0</v>
      </c>
      <c r="H93" s="28"/>
    </row>
    <row r="94" spans="1:8" s="22" customFormat="1">
      <c r="A94" s="326">
        <v>1029518</v>
      </c>
      <c r="B94" s="329" t="s">
        <v>176</v>
      </c>
      <c r="C94" s="23"/>
      <c r="D94" s="23">
        <v>200</v>
      </c>
      <c r="E94" s="24">
        <v>136.79</v>
      </c>
      <c r="F94" s="24">
        <f>E94/100*$I$2*Main!$AF$2</f>
        <v>0</v>
      </c>
      <c r="G94" s="25">
        <f>F94*Main!$AF$4</f>
        <v>0</v>
      </c>
      <c r="H94" s="28"/>
    </row>
    <row r="95" spans="1:8" s="22" customFormat="1">
      <c r="A95" s="326">
        <v>1030620</v>
      </c>
      <c r="B95" s="329" t="s">
        <v>177</v>
      </c>
      <c r="C95" s="23"/>
      <c r="D95" s="23">
        <v>200</v>
      </c>
      <c r="E95" s="24">
        <v>154.54</v>
      </c>
      <c r="F95" s="24">
        <f>E95/100*$I$2*Main!$AF$2</f>
        <v>0</v>
      </c>
      <c r="G95" s="25">
        <f>F95*Main!$AF$4</f>
        <v>0</v>
      </c>
      <c r="H95" s="28"/>
    </row>
    <row r="96" spans="1:8" s="22" customFormat="1">
      <c r="A96" s="326">
        <v>1030922</v>
      </c>
      <c r="B96" s="329" t="s">
        <v>178</v>
      </c>
      <c r="C96" s="23"/>
      <c r="D96" s="23">
        <v>200</v>
      </c>
      <c r="E96" s="24">
        <v>158.65</v>
      </c>
      <c r="F96" s="24">
        <f>E96/100*$I$2*Main!$AF$2</f>
        <v>0</v>
      </c>
      <c r="G96" s="25">
        <f>F96*Main!$AF$4</f>
        <v>0</v>
      </c>
      <c r="H96" s="28"/>
    </row>
    <row r="97" spans="1:8" s="22" customFormat="1">
      <c r="A97" s="326">
        <v>1029520</v>
      </c>
      <c r="B97" s="329" t="s">
        <v>179</v>
      </c>
      <c r="C97" s="23"/>
      <c r="D97" s="23">
        <v>200</v>
      </c>
      <c r="E97" s="24">
        <v>154.41999999999999</v>
      </c>
      <c r="F97" s="24">
        <f>E97/100*$I$2*Main!$AF$2</f>
        <v>0</v>
      </c>
      <c r="G97" s="25">
        <f>F97*Main!$AF$4</f>
        <v>0</v>
      </c>
      <c r="H97" s="151"/>
    </row>
    <row r="98" spans="1:8" s="22" customFormat="1">
      <c r="A98" s="326">
        <v>9075105</v>
      </c>
      <c r="B98" s="329" t="s">
        <v>3460</v>
      </c>
      <c r="C98" s="23" t="s">
        <v>52</v>
      </c>
      <c r="D98" s="23">
        <v>50</v>
      </c>
      <c r="E98" s="24">
        <v>180.8</v>
      </c>
      <c r="F98" s="24">
        <f>E98/100*$I$2*Main!$AF$2</f>
        <v>0</v>
      </c>
      <c r="G98" s="25">
        <f>F98*Main!$AF$4</f>
        <v>0</v>
      </c>
      <c r="H98" s="151"/>
    </row>
    <row r="99" spans="1:8" s="22" customFormat="1">
      <c r="A99" s="326">
        <v>9075121</v>
      </c>
      <c r="B99" s="329" t="s">
        <v>3461</v>
      </c>
      <c r="C99" s="23" t="s">
        <v>52</v>
      </c>
      <c r="D99" s="23">
        <v>50</v>
      </c>
      <c r="E99" s="24">
        <v>185.11</v>
      </c>
      <c r="F99" s="24">
        <f>E99/100*$I$2*Main!$AF$2</f>
        <v>0</v>
      </c>
      <c r="G99" s="25">
        <f>F99*Main!$AF$4</f>
        <v>0</v>
      </c>
      <c r="H99" s="28"/>
    </row>
    <row r="100" spans="1:8" s="22" customFormat="1">
      <c r="A100" s="326">
        <v>9005604</v>
      </c>
      <c r="B100" s="329" t="s">
        <v>180</v>
      </c>
      <c r="C100" s="23"/>
      <c r="D100" s="23">
        <v>200</v>
      </c>
      <c r="E100" s="24">
        <v>126.54</v>
      </c>
      <c r="F100" s="24">
        <f>E100/100*$I$2*Main!$AF$2</f>
        <v>0</v>
      </c>
      <c r="G100" s="25">
        <f>F100*Main!$AF$4</f>
        <v>0</v>
      </c>
      <c r="H100" s="28"/>
    </row>
    <row r="101" spans="1:8" s="22" customFormat="1">
      <c r="A101" s="326">
        <v>9043362</v>
      </c>
      <c r="B101" s="329" t="s">
        <v>181</v>
      </c>
      <c r="C101" s="23"/>
      <c r="D101" s="23">
        <v>50</v>
      </c>
      <c r="E101" s="24">
        <v>205.34</v>
      </c>
      <c r="F101" s="24">
        <f>E101/100*$I$2*Main!$AF$2</f>
        <v>0</v>
      </c>
      <c r="G101" s="25">
        <f>F101*Main!$AF$4</f>
        <v>0</v>
      </c>
      <c r="H101" s="28"/>
    </row>
    <row r="102" spans="1:8" s="22" customFormat="1">
      <c r="A102" s="326">
        <v>9042878</v>
      </c>
      <c r="B102" s="329" t="s">
        <v>182</v>
      </c>
      <c r="C102" s="23"/>
      <c r="D102" s="23">
        <v>200</v>
      </c>
      <c r="E102" s="24">
        <v>199.67</v>
      </c>
      <c r="F102" s="24">
        <f>E102/100*$I$2*Main!$AF$2</f>
        <v>0</v>
      </c>
      <c r="G102" s="25">
        <f>F102*Main!$AF$4</f>
        <v>0</v>
      </c>
      <c r="H102" s="28"/>
    </row>
    <row r="103" spans="1:8" s="22" customFormat="1">
      <c r="A103" s="326">
        <v>1058365</v>
      </c>
      <c r="B103" s="329" t="s">
        <v>183</v>
      </c>
      <c r="C103" s="23"/>
      <c r="D103" s="23">
        <v>200</v>
      </c>
      <c r="E103" s="24">
        <v>146.35</v>
      </c>
      <c r="F103" s="24">
        <f>E103/100*$I$2*Main!$AF$2</f>
        <v>0</v>
      </c>
      <c r="G103" s="25">
        <f>F103*Main!$AF$4</f>
        <v>0</v>
      </c>
      <c r="H103" s="28"/>
    </row>
    <row r="104" spans="1:8" s="22" customFormat="1">
      <c r="A104" s="326">
        <v>1058366</v>
      </c>
      <c r="B104" s="329" t="s">
        <v>184</v>
      </c>
      <c r="C104" s="23"/>
      <c r="D104" s="23">
        <v>200</v>
      </c>
      <c r="E104" s="24">
        <v>164.15</v>
      </c>
      <c r="F104" s="24">
        <f>E104/100*$I$2*Main!$AF$2</f>
        <v>0</v>
      </c>
      <c r="G104" s="25">
        <f>F104*Main!$AF$4</f>
        <v>0</v>
      </c>
      <c r="H104" s="28"/>
    </row>
    <row r="105" spans="1:8" s="22" customFormat="1">
      <c r="A105" s="326">
        <v>1058367</v>
      </c>
      <c r="B105" s="329" t="s">
        <v>185</v>
      </c>
      <c r="C105" s="23"/>
      <c r="D105" s="23">
        <v>200</v>
      </c>
      <c r="E105" s="24">
        <v>168.24</v>
      </c>
      <c r="F105" s="24">
        <f>E105/100*$I$2*Main!$AF$2</f>
        <v>0</v>
      </c>
      <c r="G105" s="25">
        <f>F105*Main!$AF$4</f>
        <v>0</v>
      </c>
      <c r="H105" s="151"/>
    </row>
    <row r="106" spans="1:8" s="22" customFormat="1">
      <c r="A106" s="326">
        <v>9043444</v>
      </c>
      <c r="B106" s="329" t="s">
        <v>3462</v>
      </c>
      <c r="C106" s="23" t="s">
        <v>52</v>
      </c>
      <c r="D106" s="23">
        <v>50</v>
      </c>
      <c r="E106" s="24">
        <v>172.19</v>
      </c>
      <c r="F106" s="24">
        <f>E106/100*$I$2*Main!$AF$2</f>
        <v>0</v>
      </c>
      <c r="G106" s="25">
        <f>F106*Main!$AF$4</f>
        <v>0</v>
      </c>
      <c r="H106" s="151"/>
    </row>
    <row r="107" spans="1:8" s="22" customFormat="1">
      <c r="A107" s="326">
        <v>9043445</v>
      </c>
      <c r="B107" s="329" t="s">
        <v>3463</v>
      </c>
      <c r="C107" s="23" t="s">
        <v>52</v>
      </c>
      <c r="D107" s="23">
        <v>50</v>
      </c>
      <c r="E107" s="24">
        <v>190.87</v>
      </c>
      <c r="F107" s="24">
        <f>E107/100*$I$2*Main!$AF$2</f>
        <v>0</v>
      </c>
      <c r="G107" s="25">
        <f>F107*Main!$AF$4</f>
        <v>0</v>
      </c>
      <c r="H107" s="151"/>
    </row>
    <row r="108" spans="1:8" s="22" customFormat="1">
      <c r="A108" s="326">
        <v>9043446</v>
      </c>
      <c r="B108" s="329" t="s">
        <v>3464</v>
      </c>
      <c r="C108" s="23" t="s">
        <v>52</v>
      </c>
      <c r="D108" s="23">
        <v>50</v>
      </c>
      <c r="E108" s="24">
        <v>195.17</v>
      </c>
      <c r="F108" s="24">
        <f>E108/100*$I$2*Main!$AF$2</f>
        <v>0</v>
      </c>
      <c r="G108" s="25">
        <f>F108*Main!$AF$4</f>
        <v>0</v>
      </c>
      <c r="H108" s="28"/>
    </row>
    <row r="109" spans="1:8" s="22" customFormat="1">
      <c r="A109" s="326">
        <v>9044850</v>
      </c>
      <c r="B109" s="329" t="s">
        <v>186</v>
      </c>
      <c r="C109" s="23"/>
      <c r="D109" s="23">
        <v>200</v>
      </c>
      <c r="E109" s="24">
        <v>187.36</v>
      </c>
      <c r="F109" s="24">
        <f>E109/100*$I$2*Main!$AF$2</f>
        <v>0</v>
      </c>
      <c r="G109" s="25">
        <f>F109*Main!$AF$4</f>
        <v>0</v>
      </c>
      <c r="H109" s="151"/>
    </row>
    <row r="110" spans="1:8" s="22" customFormat="1">
      <c r="A110" s="326">
        <v>9044868</v>
      </c>
      <c r="B110" s="329" t="s">
        <v>3465</v>
      </c>
      <c r="C110" s="23" t="s">
        <v>52</v>
      </c>
      <c r="D110" s="23">
        <v>50</v>
      </c>
      <c r="E110" s="24">
        <v>215.41</v>
      </c>
      <c r="F110" s="24">
        <f>E110/100*$I$2*Main!$AF$2</f>
        <v>0</v>
      </c>
      <c r="G110" s="25">
        <f>F110*Main!$AF$4</f>
        <v>0</v>
      </c>
      <c r="H110" s="151"/>
    </row>
    <row r="111" spans="1:8" s="22" customFormat="1">
      <c r="A111" s="326">
        <v>9044878</v>
      </c>
      <c r="B111" s="329" t="s">
        <v>3466</v>
      </c>
      <c r="C111" s="23" t="s">
        <v>52</v>
      </c>
      <c r="D111" s="23">
        <v>50</v>
      </c>
      <c r="E111" s="24">
        <v>219.71</v>
      </c>
      <c r="F111" s="24">
        <f>E111/100*$I$2*Main!$AF$2</f>
        <v>0</v>
      </c>
      <c r="G111" s="25">
        <f>F111*Main!$AF$4</f>
        <v>0</v>
      </c>
      <c r="H111" s="28"/>
    </row>
    <row r="112" spans="1:8" s="22" customFormat="1">
      <c r="A112" s="326">
        <v>9155241</v>
      </c>
      <c r="B112" s="329" t="s">
        <v>187</v>
      </c>
      <c r="C112" s="23"/>
      <c r="D112" s="23">
        <v>50</v>
      </c>
      <c r="E112" s="24">
        <v>560.21</v>
      </c>
      <c r="F112" s="24">
        <f>E112/100*$I$2*Main!$AF$2</f>
        <v>0</v>
      </c>
      <c r="G112" s="25">
        <f>F112*Main!$AF$4</f>
        <v>0</v>
      </c>
      <c r="H112" s="28"/>
    </row>
    <row r="113" spans="1:8" s="22" customFormat="1">
      <c r="A113" s="326">
        <v>9155242</v>
      </c>
      <c r="B113" s="329" t="s">
        <v>188</v>
      </c>
      <c r="C113" s="23"/>
      <c r="D113" s="23">
        <v>50</v>
      </c>
      <c r="E113" s="24">
        <v>578.41999999999996</v>
      </c>
      <c r="F113" s="24">
        <f>E113/100*$I$2*Main!$AF$2</f>
        <v>0</v>
      </c>
      <c r="G113" s="25">
        <f>F113*Main!$AF$4</f>
        <v>0</v>
      </c>
      <c r="H113" s="28"/>
    </row>
    <row r="114" spans="1:8" s="22" customFormat="1">
      <c r="A114" s="326">
        <v>9155243</v>
      </c>
      <c r="B114" s="329" t="s">
        <v>189</v>
      </c>
      <c r="C114" s="23"/>
      <c r="D114" s="23">
        <v>50</v>
      </c>
      <c r="E114" s="24">
        <v>582.64</v>
      </c>
      <c r="F114" s="24">
        <f>E114/100*$I$2*Main!$AF$2</f>
        <v>0</v>
      </c>
      <c r="G114" s="25">
        <f>F114*Main!$AF$4</f>
        <v>0</v>
      </c>
      <c r="H114" s="28"/>
    </row>
    <row r="115" spans="1:8" s="22" customFormat="1">
      <c r="A115" s="326">
        <v>1058545</v>
      </c>
      <c r="B115" s="329" t="s">
        <v>190</v>
      </c>
      <c r="C115" s="23"/>
      <c r="D115" s="23">
        <v>200</v>
      </c>
      <c r="E115" s="24">
        <v>246.18</v>
      </c>
      <c r="F115" s="24">
        <f>E115/100*$I$2*Main!$AF$2</f>
        <v>0</v>
      </c>
      <c r="G115" s="25">
        <f>F115*Main!$AF$4</f>
        <v>0</v>
      </c>
      <c r="H115" s="151"/>
    </row>
    <row r="116" spans="1:8" s="22" customFormat="1">
      <c r="A116" s="326">
        <v>9043409</v>
      </c>
      <c r="B116" s="329" t="s">
        <v>3467</v>
      </c>
      <c r="C116" s="23" t="s">
        <v>52</v>
      </c>
      <c r="D116" s="23">
        <v>50</v>
      </c>
      <c r="E116" s="24">
        <v>343.13</v>
      </c>
      <c r="F116" s="24">
        <f>E116/100*$I$2*Main!$AF$2</f>
        <v>0</v>
      </c>
      <c r="G116" s="25">
        <f>F116*Main!$AF$4</f>
        <v>0</v>
      </c>
      <c r="H116" s="28"/>
    </row>
    <row r="117" spans="1:8" s="22" customFormat="1">
      <c r="A117" s="326">
        <v>1058547</v>
      </c>
      <c r="B117" s="329" t="s">
        <v>191</v>
      </c>
      <c r="C117" s="23"/>
      <c r="D117" s="23">
        <v>200</v>
      </c>
      <c r="E117" s="24">
        <v>263.82</v>
      </c>
      <c r="F117" s="24">
        <f>E117/100*$I$2*Main!$AF$2</f>
        <v>0</v>
      </c>
      <c r="G117" s="25">
        <f>F117*Main!$AF$4</f>
        <v>0</v>
      </c>
      <c r="H117" s="151"/>
    </row>
    <row r="118" spans="1:8" s="22" customFormat="1">
      <c r="A118" s="326">
        <v>9043410</v>
      </c>
      <c r="B118" s="329" t="s">
        <v>3468</v>
      </c>
      <c r="C118" s="23" t="s">
        <v>52</v>
      </c>
      <c r="D118" s="23">
        <v>50</v>
      </c>
      <c r="E118" s="24">
        <v>362.11</v>
      </c>
      <c r="F118" s="24">
        <f>E118/100*$I$2*Main!$AF$2</f>
        <v>0</v>
      </c>
      <c r="G118" s="25">
        <f>F118*Main!$AF$4</f>
        <v>0</v>
      </c>
      <c r="H118" s="28"/>
    </row>
    <row r="119" spans="1:8" s="22" customFormat="1">
      <c r="A119" s="326">
        <v>9099750</v>
      </c>
      <c r="B119" s="329" t="s">
        <v>192</v>
      </c>
      <c r="C119" s="23"/>
      <c r="D119" s="23">
        <v>50</v>
      </c>
      <c r="E119" s="24">
        <v>696.72</v>
      </c>
      <c r="F119" s="24">
        <f>E119/100*$I$2*Main!$AF$2</f>
        <v>0</v>
      </c>
      <c r="G119" s="25">
        <f>F119*Main!$AF$4</f>
        <v>0</v>
      </c>
      <c r="H119" s="151"/>
    </row>
    <row r="120" spans="1:8" s="22" customFormat="1">
      <c r="A120" s="326">
        <v>9099760</v>
      </c>
      <c r="B120" s="329" t="s">
        <v>3469</v>
      </c>
      <c r="C120" s="23" t="s">
        <v>52</v>
      </c>
      <c r="D120" s="23">
        <v>50</v>
      </c>
      <c r="E120" s="24">
        <v>719.95</v>
      </c>
      <c r="F120" s="24">
        <f>E120/100*$I$2*Main!$AF$2</f>
        <v>0</v>
      </c>
      <c r="G120" s="25">
        <f>F120*Main!$AF$4</f>
        <v>0</v>
      </c>
      <c r="H120" s="151"/>
    </row>
    <row r="121" spans="1:8" s="22" customFormat="1">
      <c r="A121" s="326">
        <v>9099751</v>
      </c>
      <c r="B121" s="329" t="s">
        <v>3470</v>
      </c>
      <c r="C121" s="23" t="s">
        <v>52</v>
      </c>
      <c r="D121" s="23">
        <v>50</v>
      </c>
      <c r="E121" s="24">
        <v>716.58</v>
      </c>
      <c r="F121" s="24">
        <f>E121/100*$I$2*Main!$AF$2</f>
        <v>0</v>
      </c>
      <c r="G121" s="25">
        <f>F121*Main!$AF$4</f>
        <v>0</v>
      </c>
      <c r="H121" s="151"/>
    </row>
    <row r="122" spans="1:8" s="22" customFormat="1">
      <c r="A122" s="326">
        <v>9099761</v>
      </c>
      <c r="B122" s="329" t="s">
        <v>3471</v>
      </c>
      <c r="C122" s="23" t="s">
        <v>52</v>
      </c>
      <c r="D122" s="23">
        <v>50</v>
      </c>
      <c r="E122" s="24">
        <v>739.81</v>
      </c>
      <c r="F122" s="24">
        <f>E122/100*$I$2*Main!$AF$2</f>
        <v>0</v>
      </c>
      <c r="G122" s="25">
        <f>F122*Main!$AF$4</f>
        <v>0</v>
      </c>
      <c r="H122" s="151"/>
    </row>
    <row r="123" spans="1:8" s="22" customFormat="1">
      <c r="A123" s="326">
        <v>9099810</v>
      </c>
      <c r="B123" s="329" t="s">
        <v>3472</v>
      </c>
      <c r="C123" s="23" t="s">
        <v>52</v>
      </c>
      <c r="D123" s="23">
        <v>50</v>
      </c>
      <c r="E123" s="24">
        <v>722.53</v>
      </c>
      <c r="F123" s="24">
        <f>E123/100*$I$2*Main!$AF$2</f>
        <v>0</v>
      </c>
      <c r="G123" s="25">
        <f>F123*Main!$AF$4</f>
        <v>0</v>
      </c>
      <c r="H123" s="151"/>
    </row>
    <row r="124" spans="1:8" s="22" customFormat="1">
      <c r="A124" s="326">
        <v>9099820</v>
      </c>
      <c r="B124" s="329" t="s">
        <v>3473</v>
      </c>
      <c r="C124" s="23" t="s">
        <v>52</v>
      </c>
      <c r="D124" s="23">
        <v>50</v>
      </c>
      <c r="E124" s="24">
        <v>745.74</v>
      </c>
      <c r="F124" s="24">
        <f>E124/100*$I$2*Main!$AF$2</f>
        <v>0</v>
      </c>
      <c r="G124" s="25">
        <f>F124*Main!$AF$4</f>
        <v>0</v>
      </c>
      <c r="H124" s="28"/>
    </row>
    <row r="125" spans="1:8" s="22" customFormat="1">
      <c r="A125" s="326">
        <v>9043459</v>
      </c>
      <c r="B125" s="329" t="s">
        <v>193</v>
      </c>
      <c r="C125" s="23"/>
      <c r="D125" s="23">
        <v>50</v>
      </c>
      <c r="E125" s="24">
        <v>528</v>
      </c>
      <c r="F125" s="24">
        <f>E125/100*$I$2*Main!$AF$2</f>
        <v>0</v>
      </c>
      <c r="G125" s="25">
        <f>F125*Main!$AF$4</f>
        <v>0</v>
      </c>
      <c r="H125" s="151"/>
    </row>
    <row r="126" spans="1:8" s="22" customFormat="1">
      <c r="A126" s="326">
        <v>9043462</v>
      </c>
      <c r="B126" s="329" t="s">
        <v>3474</v>
      </c>
      <c r="C126" s="23" t="s">
        <v>52</v>
      </c>
      <c r="D126" s="23">
        <v>50</v>
      </c>
      <c r="E126" s="24">
        <v>528</v>
      </c>
      <c r="F126" s="24">
        <f>E126/100*$I$2*Main!$AF$2</f>
        <v>0</v>
      </c>
      <c r="G126" s="25">
        <f>F126*Main!$AF$4</f>
        <v>0</v>
      </c>
      <c r="H126" s="151"/>
    </row>
    <row r="127" spans="1:8" s="22" customFormat="1">
      <c r="A127" s="326">
        <v>9043460</v>
      </c>
      <c r="B127" s="329" t="s">
        <v>3475</v>
      </c>
      <c r="C127" s="23" t="s">
        <v>52</v>
      </c>
      <c r="D127" s="23">
        <v>50</v>
      </c>
      <c r="E127" s="24">
        <v>546.08000000000004</v>
      </c>
      <c r="F127" s="24">
        <f>E127/100*$I$2*Main!$AF$2</f>
        <v>0</v>
      </c>
      <c r="G127" s="25">
        <f>F127*Main!$AF$4</f>
        <v>0</v>
      </c>
      <c r="H127" s="151"/>
    </row>
    <row r="128" spans="1:8" s="22" customFormat="1">
      <c r="A128" s="326">
        <v>9043463</v>
      </c>
      <c r="B128" s="329" t="s">
        <v>3476</v>
      </c>
      <c r="C128" s="23" t="s">
        <v>52</v>
      </c>
      <c r="D128" s="23">
        <v>50</v>
      </c>
      <c r="E128" s="24">
        <v>546.08000000000004</v>
      </c>
      <c r="F128" s="24">
        <f>E128/100*$I$2*Main!$AF$2</f>
        <v>0</v>
      </c>
      <c r="G128" s="25">
        <f>F128*Main!$AF$4</f>
        <v>0</v>
      </c>
      <c r="H128" s="28"/>
    </row>
    <row r="129" spans="1:8" s="22" customFormat="1">
      <c r="A129" s="326">
        <v>9043465</v>
      </c>
      <c r="B129" s="329" t="s">
        <v>194</v>
      </c>
      <c r="C129" s="23"/>
      <c r="D129" s="23">
        <v>50</v>
      </c>
      <c r="E129" s="24">
        <v>528</v>
      </c>
      <c r="F129" s="24">
        <f>E129/100*$I$2*Main!$AF$2</f>
        <v>0</v>
      </c>
      <c r="G129" s="25">
        <f>F129*Main!$AF$4</f>
        <v>0</v>
      </c>
      <c r="H129" s="28"/>
    </row>
    <row r="130" spans="1:8" s="22" customFormat="1">
      <c r="A130" s="326">
        <v>9043468</v>
      </c>
      <c r="B130" s="329" t="s">
        <v>195</v>
      </c>
      <c r="C130" s="23"/>
      <c r="D130" s="23">
        <v>50</v>
      </c>
      <c r="E130" s="24">
        <v>528</v>
      </c>
      <c r="F130" s="24">
        <f>E130/100*$I$2*Main!$AF$2</f>
        <v>0</v>
      </c>
      <c r="G130" s="25">
        <f>F130*Main!$AF$4</f>
        <v>0</v>
      </c>
      <c r="H130" s="151"/>
    </row>
    <row r="131" spans="1:8" s="22" customFormat="1">
      <c r="A131" s="326">
        <v>9043466</v>
      </c>
      <c r="B131" s="329" t="s">
        <v>3477</v>
      </c>
      <c r="C131" s="23" t="s">
        <v>52</v>
      </c>
      <c r="D131" s="23">
        <v>50</v>
      </c>
      <c r="E131" s="24">
        <v>546.08000000000004</v>
      </c>
      <c r="F131" s="24">
        <f>E131/100*$I$2*Main!$AF$2</f>
        <v>0</v>
      </c>
      <c r="G131" s="25">
        <f>F131*Main!$AF$4</f>
        <v>0</v>
      </c>
      <c r="H131" s="151"/>
    </row>
    <row r="132" spans="1:8" s="22" customFormat="1">
      <c r="A132" s="326">
        <v>9043469</v>
      </c>
      <c r="B132" s="329" t="s">
        <v>3478</v>
      </c>
      <c r="C132" s="23" t="s">
        <v>52</v>
      </c>
      <c r="D132" s="23">
        <v>50</v>
      </c>
      <c r="E132" s="24">
        <v>546.08000000000004</v>
      </c>
      <c r="F132" s="24">
        <f>E132/100*$I$2*Main!$AF$2</f>
        <v>0</v>
      </c>
      <c r="G132" s="25">
        <f>F132*Main!$AF$4</f>
        <v>0</v>
      </c>
      <c r="H132" s="151"/>
    </row>
    <row r="133" spans="1:8" s="22" customFormat="1">
      <c r="A133" s="326">
        <v>9044826</v>
      </c>
      <c r="B133" s="329" t="s">
        <v>3479</v>
      </c>
      <c r="C133" s="23" t="s">
        <v>52</v>
      </c>
      <c r="D133" s="23">
        <v>50</v>
      </c>
      <c r="E133" s="24">
        <v>570.01</v>
      </c>
      <c r="F133" s="24">
        <f>E133/100*$I$2*Main!$AF$2</f>
        <v>0</v>
      </c>
      <c r="G133" s="25">
        <f>F133*Main!$AF$4</f>
        <v>0</v>
      </c>
      <c r="H133" s="151"/>
    </row>
    <row r="134" spans="1:8" s="22" customFormat="1">
      <c r="A134" s="326">
        <v>9043471</v>
      </c>
      <c r="B134" s="329" t="s">
        <v>3480</v>
      </c>
      <c r="C134" s="23" t="s">
        <v>52</v>
      </c>
      <c r="D134" s="23">
        <v>50</v>
      </c>
      <c r="E134" s="24">
        <v>528</v>
      </c>
      <c r="F134" s="24">
        <f>E134/100*$I$2*Main!$AF$2</f>
        <v>0</v>
      </c>
      <c r="G134" s="25">
        <f>F134*Main!$AF$4</f>
        <v>0</v>
      </c>
      <c r="H134" s="28"/>
    </row>
    <row r="135" spans="1:8" s="22" customFormat="1">
      <c r="A135" s="326">
        <v>9043474</v>
      </c>
      <c r="B135" s="329" t="s">
        <v>196</v>
      </c>
      <c r="C135" s="23"/>
      <c r="D135" s="23">
        <v>50</v>
      </c>
      <c r="E135" s="24">
        <v>528</v>
      </c>
      <c r="F135" s="24">
        <f>E135/100*$I$2*Main!$AF$2</f>
        <v>0</v>
      </c>
      <c r="G135" s="25">
        <f>F135*Main!$AF$4</f>
        <v>0</v>
      </c>
      <c r="H135" s="28"/>
    </row>
    <row r="136" spans="1:8" s="22" customFormat="1">
      <c r="A136" s="326">
        <v>9043477</v>
      </c>
      <c r="B136" s="329" t="s">
        <v>197</v>
      </c>
      <c r="C136" s="23"/>
      <c r="D136" s="23">
        <v>50</v>
      </c>
      <c r="E136" s="24">
        <v>528</v>
      </c>
      <c r="F136" s="24">
        <f>E136/100*$I$2*Main!$AF$2</f>
        <v>0</v>
      </c>
      <c r="G136" s="25">
        <f>F136*Main!$AF$4</f>
        <v>0</v>
      </c>
      <c r="H136" s="151"/>
    </row>
    <row r="137" spans="1:8" s="22" customFormat="1">
      <c r="A137" s="326">
        <v>9043472</v>
      </c>
      <c r="B137" s="329" t="s">
        <v>3481</v>
      </c>
      <c r="C137" s="23" t="s">
        <v>52</v>
      </c>
      <c r="D137" s="23">
        <v>50</v>
      </c>
      <c r="E137" s="24">
        <v>546.08000000000004</v>
      </c>
      <c r="F137" s="24">
        <f>E137/100*$I$2*Main!$AF$2</f>
        <v>0</v>
      </c>
      <c r="G137" s="25">
        <f>F137*Main!$AF$4</f>
        <v>0</v>
      </c>
      <c r="H137" s="28"/>
    </row>
    <row r="138" spans="1:8" s="22" customFormat="1">
      <c r="A138" s="326">
        <v>9043475</v>
      </c>
      <c r="B138" s="329" t="s">
        <v>198</v>
      </c>
      <c r="C138" s="23"/>
      <c r="D138" s="23">
        <v>50</v>
      </c>
      <c r="E138" s="24">
        <v>546.08000000000004</v>
      </c>
      <c r="F138" s="24">
        <f>E138/100*$I$2*Main!$AF$2</f>
        <v>0</v>
      </c>
      <c r="G138" s="25">
        <f>F138*Main!$AF$4</f>
        <v>0</v>
      </c>
      <c r="H138" s="151"/>
    </row>
    <row r="139" spans="1:8" s="22" customFormat="1">
      <c r="A139" s="326">
        <v>9043478</v>
      </c>
      <c r="B139" s="329" t="s">
        <v>3482</v>
      </c>
      <c r="C139" s="23" t="s">
        <v>52</v>
      </c>
      <c r="D139" s="23">
        <v>50</v>
      </c>
      <c r="E139" s="24">
        <v>546.08000000000004</v>
      </c>
      <c r="F139" s="24">
        <f>E139/100*$I$2*Main!$AF$2</f>
        <v>0</v>
      </c>
      <c r="G139" s="25">
        <f>F139*Main!$AF$4</f>
        <v>0</v>
      </c>
      <c r="H139" s="28"/>
    </row>
    <row r="140" spans="1:8" s="22" customFormat="1">
      <c r="A140" s="326">
        <v>9044832</v>
      </c>
      <c r="B140" s="329" t="s">
        <v>199</v>
      </c>
      <c r="C140" s="23"/>
      <c r="D140" s="23">
        <v>50</v>
      </c>
      <c r="E140" s="24">
        <v>570.01</v>
      </c>
      <c r="F140" s="24">
        <f>E140/100*$I$2*Main!$AF$2</f>
        <v>0</v>
      </c>
      <c r="G140" s="25">
        <f>F140*Main!$AF$4</f>
        <v>0</v>
      </c>
      <c r="H140" s="28"/>
    </row>
    <row r="141" spans="1:8" s="22" customFormat="1">
      <c r="A141" s="326">
        <v>9044835</v>
      </c>
      <c r="B141" s="329" t="s">
        <v>200</v>
      </c>
      <c r="C141" s="23"/>
      <c r="D141" s="23">
        <v>50</v>
      </c>
      <c r="E141" s="24">
        <v>570.01</v>
      </c>
      <c r="F141" s="24">
        <f>E141/100*$I$2*Main!$AF$2</f>
        <v>0</v>
      </c>
      <c r="G141" s="25">
        <f>F141*Main!$AF$4</f>
        <v>0</v>
      </c>
      <c r="H141" s="151"/>
    </row>
    <row r="142" spans="1:8" s="22" customFormat="1">
      <c r="A142" s="326">
        <v>9044838</v>
      </c>
      <c r="B142" s="329" t="s">
        <v>3483</v>
      </c>
      <c r="C142" s="23" t="s">
        <v>52</v>
      </c>
      <c r="D142" s="23">
        <v>50</v>
      </c>
      <c r="E142" s="24">
        <v>570.01</v>
      </c>
      <c r="F142" s="24">
        <f>E142/100*$I$2*Main!$AF$2</f>
        <v>0</v>
      </c>
      <c r="G142" s="25">
        <f>F142*Main!$AF$4</f>
        <v>0</v>
      </c>
      <c r="H142" s="28"/>
    </row>
    <row r="143" spans="1:8" s="22" customFormat="1">
      <c r="A143" s="326">
        <v>9044844</v>
      </c>
      <c r="B143" s="329" t="s">
        <v>201</v>
      </c>
      <c r="C143" s="23"/>
      <c r="D143" s="23">
        <v>50</v>
      </c>
      <c r="E143" s="24">
        <v>561.74</v>
      </c>
      <c r="F143" s="24">
        <f>E143/100*$I$2*Main!$AF$2</f>
        <v>0</v>
      </c>
      <c r="G143" s="25">
        <f>F143*Main!$AF$4</f>
        <v>0</v>
      </c>
      <c r="H143" s="28"/>
    </row>
    <row r="144" spans="1:8" s="22" customFormat="1">
      <c r="A144" s="326">
        <v>9043480</v>
      </c>
      <c r="B144" s="329" t="s">
        <v>202</v>
      </c>
      <c r="C144" s="23"/>
      <c r="D144" s="23">
        <v>50</v>
      </c>
      <c r="E144" s="24">
        <v>528</v>
      </c>
      <c r="F144" s="24">
        <f>E144/100*$I$2*Main!$AF$2</f>
        <v>0</v>
      </c>
      <c r="G144" s="25">
        <f>F144*Main!$AF$4</f>
        <v>0</v>
      </c>
      <c r="H144" s="151"/>
    </row>
    <row r="145" spans="1:8" s="22" customFormat="1">
      <c r="A145" s="326">
        <v>9044845</v>
      </c>
      <c r="B145" s="329" t="s">
        <v>3484</v>
      </c>
      <c r="C145" s="23" t="s">
        <v>52</v>
      </c>
      <c r="D145" s="23">
        <v>50</v>
      </c>
      <c r="E145" s="24">
        <v>580.73</v>
      </c>
      <c r="F145" s="24">
        <f>E145/100*$I$2*Main!$AF$2</f>
        <v>0</v>
      </c>
      <c r="G145" s="25">
        <f>F145*Main!$AF$4</f>
        <v>0</v>
      </c>
      <c r="H145" s="28"/>
    </row>
    <row r="146" spans="1:8" s="22" customFormat="1">
      <c r="A146" s="326">
        <v>9043481</v>
      </c>
      <c r="B146" s="329" t="s">
        <v>203</v>
      </c>
      <c r="C146" s="23"/>
      <c r="D146" s="23">
        <v>50</v>
      </c>
      <c r="E146" s="24">
        <v>546.08000000000004</v>
      </c>
      <c r="F146" s="24">
        <f>E146/100*$I$2*Main!$AF$2</f>
        <v>0</v>
      </c>
      <c r="G146" s="25">
        <f>F146*Main!$AF$4</f>
        <v>0</v>
      </c>
      <c r="H146" s="28"/>
    </row>
    <row r="147" spans="1:8" s="22" customFormat="1">
      <c r="A147" s="326">
        <v>9043556</v>
      </c>
      <c r="B147" s="329" t="s">
        <v>204</v>
      </c>
      <c r="C147" s="23"/>
      <c r="D147" s="23">
        <v>50</v>
      </c>
      <c r="E147" s="24">
        <v>605.86</v>
      </c>
      <c r="F147" s="24">
        <f>E147/100*$I$2*Main!$AF$2</f>
        <v>0</v>
      </c>
      <c r="G147" s="25">
        <f>F147*Main!$AF$4</f>
        <v>0</v>
      </c>
      <c r="H147" s="28"/>
    </row>
    <row r="148" spans="1:8" s="22" customFormat="1">
      <c r="A148" s="326">
        <v>9044841</v>
      </c>
      <c r="B148" s="329" t="s">
        <v>205</v>
      </c>
      <c r="C148" s="23"/>
      <c r="D148" s="23">
        <v>50</v>
      </c>
      <c r="E148" s="24">
        <v>570.01</v>
      </c>
      <c r="F148" s="24">
        <f>E148/100*$I$2*Main!$AF$2</f>
        <v>0</v>
      </c>
      <c r="G148" s="25">
        <f>F148*Main!$AF$4</f>
        <v>0</v>
      </c>
      <c r="H148" s="28"/>
    </row>
    <row r="149" spans="1:8" s="22" customFormat="1">
      <c r="A149" s="326">
        <v>9043417</v>
      </c>
      <c r="B149" s="329" t="s">
        <v>206</v>
      </c>
      <c r="C149" s="23"/>
      <c r="D149" s="23">
        <v>50</v>
      </c>
      <c r="E149" s="24">
        <v>630.23</v>
      </c>
      <c r="F149" s="24">
        <f>E149/100*$I$2*Main!$AF$2</f>
        <v>0</v>
      </c>
      <c r="G149" s="25">
        <f>F149*Main!$AF$4</f>
        <v>0</v>
      </c>
      <c r="H149" s="151"/>
    </row>
    <row r="150" spans="1:8" s="22" customFormat="1">
      <c r="A150" s="326">
        <v>9043418</v>
      </c>
      <c r="B150" s="329" t="s">
        <v>3485</v>
      </c>
      <c r="C150" s="23" t="s">
        <v>52</v>
      </c>
      <c r="D150" s="23">
        <v>50</v>
      </c>
      <c r="E150" s="24">
        <v>648.32000000000005</v>
      </c>
      <c r="F150" s="24">
        <f>E150/100*$I$2*Main!$AF$2</f>
        <v>0</v>
      </c>
      <c r="G150" s="25">
        <f>F150*Main!$AF$4</f>
        <v>0</v>
      </c>
      <c r="H150" s="28"/>
    </row>
    <row r="151" spans="1:8" s="22" customFormat="1">
      <c r="A151" s="326">
        <v>9043421</v>
      </c>
      <c r="B151" s="329" t="s">
        <v>207</v>
      </c>
      <c r="C151" s="23"/>
      <c r="D151" s="23">
        <v>50</v>
      </c>
      <c r="E151" s="24">
        <v>630.23</v>
      </c>
      <c r="F151" s="24">
        <f>E151/100*$I$2*Main!$AF$2</f>
        <v>0</v>
      </c>
      <c r="G151" s="25">
        <f>F151*Main!$AF$4</f>
        <v>0</v>
      </c>
      <c r="H151" s="151"/>
    </row>
    <row r="152" spans="1:8" s="22" customFormat="1">
      <c r="A152" s="326">
        <v>9043422</v>
      </c>
      <c r="B152" s="329" t="s">
        <v>3486</v>
      </c>
      <c r="C152" s="23" t="s">
        <v>52</v>
      </c>
      <c r="D152" s="23">
        <v>50</v>
      </c>
      <c r="E152" s="24">
        <v>648.32000000000005</v>
      </c>
      <c r="F152" s="24">
        <f>E152/100*$I$2*Main!$AF$2</f>
        <v>0</v>
      </c>
      <c r="G152" s="25">
        <f>F152*Main!$AF$4</f>
        <v>0</v>
      </c>
      <c r="H152" s="28"/>
    </row>
    <row r="153" spans="1:8" s="22" customFormat="1">
      <c r="A153" s="326">
        <v>9043242</v>
      </c>
      <c r="B153" s="329" t="s">
        <v>208</v>
      </c>
      <c r="C153" s="23"/>
      <c r="D153" s="23">
        <v>50</v>
      </c>
      <c r="E153" s="24">
        <v>280.12</v>
      </c>
      <c r="F153" s="24">
        <f>E153/100*$I$2*Main!$AF$2</f>
        <v>0</v>
      </c>
      <c r="G153" s="25">
        <f>F153*Main!$AF$4</f>
        <v>0</v>
      </c>
      <c r="H153" s="151"/>
    </row>
    <row r="154" spans="1:8" s="22" customFormat="1">
      <c r="A154" s="326">
        <v>9043243</v>
      </c>
      <c r="B154" s="329" t="s">
        <v>3487</v>
      </c>
      <c r="C154" s="23" t="s">
        <v>52</v>
      </c>
      <c r="D154" s="23">
        <v>50</v>
      </c>
      <c r="E154" s="24">
        <v>298.36</v>
      </c>
      <c r="F154" s="24">
        <f>E154/100*$I$2*Main!$AF$2</f>
        <v>0</v>
      </c>
      <c r="G154" s="25">
        <f>F154*Main!$AF$4</f>
        <v>0</v>
      </c>
      <c r="H154" s="151"/>
    </row>
    <row r="155" spans="1:8" s="22" customFormat="1">
      <c r="A155" s="326">
        <v>9043244</v>
      </c>
      <c r="B155" s="329" t="s">
        <v>3488</v>
      </c>
      <c r="C155" s="23" t="s">
        <v>52</v>
      </c>
      <c r="D155" s="23">
        <v>50</v>
      </c>
      <c r="E155" s="24">
        <v>302.54000000000002</v>
      </c>
      <c r="F155" s="24">
        <f>E155/100*$I$2*Main!$AF$2</f>
        <v>0</v>
      </c>
      <c r="G155" s="25">
        <f>F155*Main!$AF$4</f>
        <v>0</v>
      </c>
      <c r="H155" s="28"/>
    </row>
    <row r="156" spans="1:8" s="22" customFormat="1">
      <c r="A156" s="326">
        <v>9043252</v>
      </c>
      <c r="B156" s="329" t="s">
        <v>209</v>
      </c>
      <c r="C156" s="23"/>
      <c r="D156" s="23">
        <v>50</v>
      </c>
      <c r="E156" s="24">
        <v>280.12</v>
      </c>
      <c r="F156" s="24">
        <f>E156/100*$I$2*Main!$AF$2</f>
        <v>0</v>
      </c>
      <c r="G156" s="25">
        <f>F156*Main!$AF$4</f>
        <v>0</v>
      </c>
      <c r="H156" s="151"/>
    </row>
    <row r="157" spans="1:8" s="22" customFormat="1">
      <c r="A157" s="326">
        <v>9043253</v>
      </c>
      <c r="B157" s="329" t="s">
        <v>3489</v>
      </c>
      <c r="C157" s="23" t="s">
        <v>52</v>
      </c>
      <c r="D157" s="23">
        <v>50</v>
      </c>
      <c r="E157" s="24">
        <v>298.36</v>
      </c>
      <c r="F157" s="24">
        <f>E157/100*$I$2*Main!$AF$2</f>
        <v>0</v>
      </c>
      <c r="G157" s="25">
        <f>F157*Main!$AF$4</f>
        <v>0</v>
      </c>
      <c r="H157" s="28"/>
    </row>
    <row r="158" spans="1:8" s="22" customFormat="1">
      <c r="A158" s="326">
        <v>9043254</v>
      </c>
      <c r="B158" s="329" t="s">
        <v>210</v>
      </c>
      <c r="C158" s="23"/>
      <c r="D158" s="23">
        <v>50</v>
      </c>
      <c r="E158" s="24">
        <v>302.54000000000002</v>
      </c>
      <c r="F158" s="24">
        <f>E158/100*$I$2*Main!$AF$2</f>
        <v>0</v>
      </c>
      <c r="G158" s="25">
        <f>F158*Main!$AF$4</f>
        <v>0</v>
      </c>
      <c r="H158" s="28"/>
    </row>
    <row r="159" spans="1:8" s="22" customFormat="1">
      <c r="A159" s="326">
        <v>70712</v>
      </c>
      <c r="B159" s="329" t="s">
        <v>211</v>
      </c>
      <c r="C159" s="23"/>
      <c r="D159" s="23">
        <v>50</v>
      </c>
      <c r="E159" s="24">
        <v>185.21</v>
      </c>
      <c r="F159" s="24">
        <f>E159/100*$I$2*Main!$AF$2</f>
        <v>0</v>
      </c>
      <c r="G159" s="25">
        <f>F159*Main!$AF$4</f>
        <v>0</v>
      </c>
      <c r="H159" s="28"/>
    </row>
    <row r="160" spans="1:8" s="22" customFormat="1">
      <c r="A160" s="326">
        <v>70051</v>
      </c>
      <c r="B160" s="329" t="s">
        <v>212</v>
      </c>
      <c r="C160" s="23"/>
      <c r="D160" s="23">
        <v>50</v>
      </c>
      <c r="E160" s="24">
        <v>65.39</v>
      </c>
      <c r="F160" s="24">
        <f>E160/100*$I$2*Main!$AF$2</f>
        <v>0</v>
      </c>
      <c r="G160" s="25">
        <f>F160*Main!$AF$4</f>
        <v>0</v>
      </c>
      <c r="H160" s="28"/>
    </row>
    <row r="161" spans="1:8" s="22" customFormat="1">
      <c r="A161" s="326">
        <v>9155233</v>
      </c>
      <c r="B161" s="329" t="s">
        <v>213</v>
      </c>
      <c r="C161" s="23"/>
      <c r="D161" s="23">
        <v>50</v>
      </c>
      <c r="E161" s="24">
        <v>296.76</v>
      </c>
      <c r="F161" s="24">
        <f>E161/100*$I$2*Main!$AF$2</f>
        <v>0</v>
      </c>
      <c r="G161" s="25">
        <f>F161*Main!$AF$4</f>
        <v>0</v>
      </c>
      <c r="H161" s="151"/>
    </row>
    <row r="162" spans="1:8" s="22" customFormat="1">
      <c r="A162" s="326">
        <v>9155234</v>
      </c>
      <c r="B162" s="329" t="s">
        <v>3490</v>
      </c>
      <c r="C162" s="23" t="s">
        <v>52</v>
      </c>
      <c r="D162" s="23">
        <v>50</v>
      </c>
      <c r="E162" s="24">
        <v>314.51</v>
      </c>
      <c r="F162" s="24">
        <f>E162/100*$I$2*Main!$AF$2</f>
        <v>0</v>
      </c>
      <c r="G162" s="25">
        <f>F162*Main!$AF$4</f>
        <v>0</v>
      </c>
      <c r="H162" s="28"/>
    </row>
    <row r="163" spans="1:8" s="22" customFormat="1">
      <c r="A163" s="326">
        <v>9155235</v>
      </c>
      <c r="B163" s="329" t="s">
        <v>214</v>
      </c>
      <c r="C163" s="23"/>
      <c r="D163" s="23">
        <v>50</v>
      </c>
      <c r="E163" s="24">
        <v>318.62</v>
      </c>
      <c r="F163" s="24">
        <f>E163/100*$I$2*Main!$AF$2</f>
        <v>0</v>
      </c>
      <c r="G163" s="25">
        <f>F163*Main!$AF$4</f>
        <v>0</v>
      </c>
      <c r="H163" s="28"/>
    </row>
    <row r="164" spans="1:8" s="22" customFormat="1">
      <c r="A164" s="326">
        <v>9071575</v>
      </c>
      <c r="B164" s="329" t="s">
        <v>84</v>
      </c>
      <c r="C164" s="23"/>
      <c r="D164" s="23">
        <v>200</v>
      </c>
      <c r="E164" s="24">
        <v>43.73</v>
      </c>
      <c r="F164" s="24">
        <f>E164/100*$I$2*Main!$AF$2</f>
        <v>0</v>
      </c>
      <c r="G164" s="25">
        <f>F164*Main!$AF$4</f>
        <v>0</v>
      </c>
      <c r="H164" s="28"/>
    </row>
    <row r="165" spans="1:8" s="22" customFormat="1">
      <c r="A165" s="326">
        <v>9071576</v>
      </c>
      <c r="B165" s="329" t="s">
        <v>85</v>
      </c>
      <c r="C165" s="23"/>
      <c r="D165" s="23">
        <v>200</v>
      </c>
      <c r="E165" s="24">
        <v>43.73</v>
      </c>
      <c r="F165" s="24">
        <f>E165/100*$I$2*Main!$AF$2</f>
        <v>0</v>
      </c>
      <c r="G165" s="25">
        <f>F165*Main!$AF$4</f>
        <v>0</v>
      </c>
      <c r="H165" s="28"/>
    </row>
    <row r="166" spans="1:8" s="22" customFormat="1">
      <c r="A166" s="326">
        <v>9071577</v>
      </c>
      <c r="B166" s="329" t="s">
        <v>86</v>
      </c>
      <c r="C166" s="23"/>
      <c r="D166" s="23">
        <v>200</v>
      </c>
      <c r="E166" s="24">
        <v>52.44</v>
      </c>
      <c r="F166" s="24">
        <f>E166/100*$I$2*Main!$AF$2</f>
        <v>0</v>
      </c>
      <c r="G166" s="25">
        <f>F166*Main!$AF$4</f>
        <v>0</v>
      </c>
      <c r="H166" s="28"/>
    </row>
    <row r="167" spans="1:8" s="22" customFormat="1">
      <c r="A167" s="326">
        <v>9071578</v>
      </c>
      <c r="B167" s="329" t="s">
        <v>87</v>
      </c>
      <c r="C167" s="23"/>
      <c r="D167" s="23">
        <v>200</v>
      </c>
      <c r="E167" s="24">
        <v>72.11</v>
      </c>
      <c r="F167" s="24">
        <f>E167/100*$I$2*Main!$AF$2</f>
        <v>0</v>
      </c>
      <c r="G167" s="25">
        <f>F167*Main!$AF$4</f>
        <v>0</v>
      </c>
      <c r="H167" s="28"/>
    </row>
    <row r="168" spans="1:8" s="22" customFormat="1">
      <c r="A168" s="326">
        <v>9075009</v>
      </c>
      <c r="B168" s="329" t="s">
        <v>3491</v>
      </c>
      <c r="C168" s="23"/>
      <c r="D168" s="23">
        <v>50</v>
      </c>
      <c r="E168" s="24">
        <v>141.22</v>
      </c>
      <c r="F168" s="24">
        <f>E168/100*$I$2*Main!$AF$2</f>
        <v>0</v>
      </c>
      <c r="G168" s="25">
        <f>F168*Main!$AF$4</f>
        <v>0</v>
      </c>
      <c r="H168" s="28"/>
    </row>
    <row r="169" spans="1:8" s="22" customFormat="1">
      <c r="A169" s="326">
        <v>9071620</v>
      </c>
      <c r="B169" s="329" t="s">
        <v>88</v>
      </c>
      <c r="C169" s="23"/>
      <c r="D169" s="23">
        <v>200</v>
      </c>
      <c r="E169" s="24">
        <v>45.88</v>
      </c>
      <c r="F169" s="24">
        <f>E169/100*$I$2*Main!$AF$2</f>
        <v>0</v>
      </c>
      <c r="G169" s="25">
        <f>F169*Main!$AF$4</f>
        <v>0</v>
      </c>
      <c r="H169" s="28"/>
    </row>
    <row r="170" spans="1:8" s="22" customFormat="1">
      <c r="A170" s="326">
        <v>9071622</v>
      </c>
      <c r="B170" s="329" t="s">
        <v>89</v>
      </c>
      <c r="C170" s="23"/>
      <c r="D170" s="23">
        <v>200</v>
      </c>
      <c r="E170" s="24">
        <v>54.61</v>
      </c>
      <c r="F170" s="24">
        <f>E170/100*$I$2*Main!$AF$2</f>
        <v>0</v>
      </c>
      <c r="G170" s="25">
        <f>F170*Main!$AF$4</f>
        <v>0</v>
      </c>
      <c r="H170" s="28"/>
    </row>
    <row r="171" spans="1:8" s="22" customFormat="1">
      <c r="A171" s="326">
        <v>9071625</v>
      </c>
      <c r="B171" s="329" t="s">
        <v>90</v>
      </c>
      <c r="C171" s="23"/>
      <c r="D171" s="23">
        <v>200</v>
      </c>
      <c r="E171" s="24">
        <v>45.88</v>
      </c>
      <c r="F171" s="24">
        <f>E171/100*$I$2*Main!$AF$2</f>
        <v>0</v>
      </c>
      <c r="G171" s="25">
        <f>F171*Main!$AF$4</f>
        <v>0</v>
      </c>
      <c r="H171" s="28"/>
    </row>
    <row r="172" spans="1:8" s="22" customFormat="1">
      <c r="A172" s="326">
        <v>9071626</v>
      </c>
      <c r="B172" s="329" t="s">
        <v>91</v>
      </c>
      <c r="C172" s="23"/>
      <c r="D172" s="23">
        <v>200</v>
      </c>
      <c r="E172" s="24">
        <v>45.88</v>
      </c>
      <c r="F172" s="24">
        <f>E172/100*$I$2*Main!$AF$2</f>
        <v>0</v>
      </c>
      <c r="G172" s="25">
        <f>F172*Main!$AF$4</f>
        <v>0</v>
      </c>
      <c r="H172" s="28"/>
    </row>
    <row r="173" spans="1:8" s="22" customFormat="1">
      <c r="A173" s="326">
        <v>9071627</v>
      </c>
      <c r="B173" s="329" t="s">
        <v>92</v>
      </c>
      <c r="C173" s="23"/>
      <c r="D173" s="23">
        <v>200</v>
      </c>
      <c r="E173" s="24">
        <v>54.61</v>
      </c>
      <c r="F173" s="24">
        <f>E173/100*$I$2*Main!$AF$2</f>
        <v>0</v>
      </c>
      <c r="G173" s="25">
        <f>F173*Main!$AF$4</f>
        <v>0</v>
      </c>
      <c r="H173" s="28"/>
    </row>
    <row r="174" spans="1:8" s="22" customFormat="1">
      <c r="A174" s="326">
        <v>9071628</v>
      </c>
      <c r="B174" s="329" t="s">
        <v>93</v>
      </c>
      <c r="C174" s="23"/>
      <c r="D174" s="23">
        <v>200</v>
      </c>
      <c r="E174" s="24">
        <v>74.260000000000005</v>
      </c>
      <c r="F174" s="24">
        <f>E174/100*$I$2*Main!$AF$2</f>
        <v>0</v>
      </c>
      <c r="G174" s="25">
        <f>F174*Main!$AF$4</f>
        <v>0</v>
      </c>
      <c r="H174" s="28"/>
    </row>
    <row r="175" spans="1:8" s="22" customFormat="1">
      <c r="A175" s="326">
        <v>9075059</v>
      </c>
      <c r="B175" s="329" t="s">
        <v>3492</v>
      </c>
      <c r="C175" s="23"/>
      <c r="D175" s="23">
        <v>50</v>
      </c>
      <c r="E175" s="24">
        <v>135.4</v>
      </c>
      <c r="F175" s="24">
        <f>E175/100*$I$2*Main!$AF$2</f>
        <v>0</v>
      </c>
      <c r="G175" s="25">
        <f>F175*Main!$AF$4</f>
        <v>0</v>
      </c>
      <c r="H175" s="28"/>
    </row>
    <row r="176" spans="1:8" s="22" customFormat="1">
      <c r="A176" s="326">
        <v>9075017</v>
      </c>
      <c r="B176" s="329" t="s">
        <v>94</v>
      </c>
      <c r="C176" s="23"/>
      <c r="D176" s="23">
        <v>50</v>
      </c>
      <c r="E176" s="24">
        <v>57.91</v>
      </c>
      <c r="F176" s="24">
        <f>E176/100*$I$2*Main!$AF$2</f>
        <v>0</v>
      </c>
      <c r="G176" s="25">
        <f>F176*Main!$AF$4</f>
        <v>0</v>
      </c>
      <c r="H176" s="151"/>
    </row>
    <row r="177" spans="1:8" s="22" customFormat="1">
      <c r="A177" s="326">
        <v>9071587</v>
      </c>
      <c r="B177" s="329" t="s">
        <v>94</v>
      </c>
      <c r="C177" s="23" t="s">
        <v>52</v>
      </c>
      <c r="D177" s="23">
        <v>200</v>
      </c>
      <c r="E177" s="24">
        <v>55.72</v>
      </c>
      <c r="F177" s="24">
        <f>E177/100*$I$2*Main!$AF$2</f>
        <v>0</v>
      </c>
      <c r="G177" s="25">
        <f>F177*Main!$AF$4</f>
        <v>0</v>
      </c>
      <c r="H177" s="151"/>
    </row>
    <row r="178" spans="1:8" s="22" customFormat="1">
      <c r="A178" s="326">
        <v>9071588</v>
      </c>
      <c r="B178" s="329" t="s">
        <v>3493</v>
      </c>
      <c r="C178" s="23" t="s">
        <v>52</v>
      </c>
      <c r="D178" s="23">
        <v>200</v>
      </c>
      <c r="E178" s="24">
        <v>75.36</v>
      </c>
      <c r="F178" s="24">
        <f>E178/100*$I$2*Main!$AF$2</f>
        <v>0</v>
      </c>
      <c r="G178" s="25">
        <f>F178*Main!$AF$4</f>
        <v>0</v>
      </c>
      <c r="H178" s="28"/>
    </row>
    <row r="179" spans="1:8" s="22" customFormat="1">
      <c r="A179" s="326">
        <v>9071585</v>
      </c>
      <c r="B179" s="329" t="s">
        <v>3494</v>
      </c>
      <c r="C179" s="23" t="s">
        <v>52</v>
      </c>
      <c r="D179" s="23">
        <v>200</v>
      </c>
      <c r="E179" s="24">
        <v>47</v>
      </c>
      <c r="F179" s="24">
        <f>E179/100*$I$2*Main!$AF$2</f>
        <v>0</v>
      </c>
      <c r="G179" s="25">
        <f>F179*Main!$AF$4</f>
        <v>0</v>
      </c>
      <c r="H179" s="28"/>
    </row>
    <row r="180" spans="1:8" s="22" customFormat="1">
      <c r="A180" s="326">
        <v>9071586</v>
      </c>
      <c r="B180" s="329" t="s">
        <v>95</v>
      </c>
      <c r="C180" s="23"/>
      <c r="D180" s="23">
        <v>200</v>
      </c>
      <c r="E180" s="24">
        <v>47</v>
      </c>
      <c r="F180" s="24">
        <f>E180/100*$I$2*Main!$AF$2</f>
        <v>0</v>
      </c>
      <c r="G180" s="25">
        <f>F180*Main!$AF$4</f>
        <v>0</v>
      </c>
      <c r="H180" s="28"/>
    </row>
    <row r="181" spans="1:8" s="22" customFormat="1">
      <c r="A181" s="326">
        <v>9088244</v>
      </c>
      <c r="B181" s="329" t="s">
        <v>96</v>
      </c>
      <c r="C181" s="23"/>
      <c r="D181" s="23">
        <v>50</v>
      </c>
      <c r="E181" s="24">
        <v>109.6</v>
      </c>
      <c r="F181" s="24">
        <f>E181/100*$I$2*Main!$AF$2</f>
        <v>0</v>
      </c>
      <c r="G181" s="25">
        <f>F181*Main!$AF$4</f>
        <v>0</v>
      </c>
      <c r="H181" s="28"/>
    </row>
    <row r="182" spans="1:8" s="22" customFormat="1">
      <c r="A182" s="326">
        <v>9088245</v>
      </c>
      <c r="B182" s="329" t="s">
        <v>97</v>
      </c>
      <c r="C182" s="23"/>
      <c r="D182" s="23">
        <v>50</v>
      </c>
      <c r="E182" s="24">
        <v>118.57</v>
      </c>
      <c r="F182" s="24">
        <f>E182/100*$I$2*Main!$AF$2</f>
        <v>0</v>
      </c>
      <c r="G182" s="25">
        <f>F182*Main!$AF$4</f>
        <v>0</v>
      </c>
      <c r="H182" s="28"/>
    </row>
    <row r="183" spans="1:8" s="22" customFormat="1">
      <c r="A183" s="326">
        <v>9071665</v>
      </c>
      <c r="B183" s="329" t="s">
        <v>98</v>
      </c>
      <c r="C183" s="23"/>
      <c r="D183" s="23">
        <v>200</v>
      </c>
      <c r="E183" s="24">
        <v>88.48</v>
      </c>
      <c r="F183" s="24">
        <f>E183/100*$I$2*Main!$AF$2</f>
        <v>0</v>
      </c>
      <c r="G183" s="25">
        <f>F183*Main!$AF$4</f>
        <v>0</v>
      </c>
      <c r="H183" s="28"/>
    </row>
    <row r="184" spans="1:8" s="22" customFormat="1">
      <c r="A184" s="326">
        <v>9071666</v>
      </c>
      <c r="B184" s="329" t="s">
        <v>99</v>
      </c>
      <c r="C184" s="23"/>
      <c r="D184" s="23">
        <v>200</v>
      </c>
      <c r="E184" s="24">
        <v>88.48</v>
      </c>
      <c r="F184" s="24">
        <f>E184/100*$I$2*Main!$AF$2</f>
        <v>0</v>
      </c>
      <c r="G184" s="25">
        <f>F184*Main!$AF$4</f>
        <v>0</v>
      </c>
      <c r="H184" s="28"/>
    </row>
    <row r="185" spans="1:8" s="22" customFormat="1">
      <c r="A185" s="326">
        <v>9071667</v>
      </c>
      <c r="B185" s="329" t="s">
        <v>100</v>
      </c>
      <c r="C185" s="23"/>
      <c r="D185" s="23">
        <v>200</v>
      </c>
      <c r="E185" s="24">
        <v>97.19</v>
      </c>
      <c r="F185" s="24">
        <f>E185/100*$I$2*Main!$AF$2</f>
        <v>0</v>
      </c>
      <c r="G185" s="25">
        <f>F185*Main!$AF$4</f>
        <v>0</v>
      </c>
      <c r="H185" s="28"/>
    </row>
    <row r="186" spans="1:8" s="22" customFormat="1">
      <c r="A186" s="326">
        <v>9071668</v>
      </c>
      <c r="B186" s="329" t="s">
        <v>101</v>
      </c>
      <c r="C186" s="23"/>
      <c r="D186" s="23">
        <v>200</v>
      </c>
      <c r="E186" s="24">
        <v>116.86</v>
      </c>
      <c r="F186" s="24">
        <f>E186/100*$I$2*Main!$AF$2</f>
        <v>0</v>
      </c>
      <c r="G186" s="25">
        <f>F186*Main!$AF$4</f>
        <v>0</v>
      </c>
      <c r="H186" s="28"/>
    </row>
    <row r="187" spans="1:8" s="22" customFormat="1">
      <c r="A187" s="326">
        <v>9075065</v>
      </c>
      <c r="B187" s="329" t="s">
        <v>102</v>
      </c>
      <c r="C187" s="23"/>
      <c r="D187" s="23">
        <v>50</v>
      </c>
      <c r="E187" s="24">
        <v>91.74</v>
      </c>
      <c r="F187" s="24">
        <f>E187/100*$I$2*Main!$AF$2</f>
        <v>0</v>
      </c>
      <c r="G187" s="25">
        <f>F187*Main!$AF$4</f>
        <v>0</v>
      </c>
      <c r="H187" s="28"/>
    </row>
    <row r="188" spans="1:8" s="22" customFormat="1">
      <c r="A188" s="326">
        <v>9075066</v>
      </c>
      <c r="B188" s="329" t="s">
        <v>103</v>
      </c>
      <c r="C188" s="23"/>
      <c r="D188" s="23">
        <v>50</v>
      </c>
      <c r="E188" s="24">
        <v>91.74</v>
      </c>
      <c r="F188" s="24">
        <f>E188/100*$I$2*Main!$AF$2</f>
        <v>0</v>
      </c>
      <c r="G188" s="25">
        <f>F188*Main!$AF$4</f>
        <v>0</v>
      </c>
      <c r="H188" s="151"/>
    </row>
    <row r="189" spans="1:8" s="22" customFormat="1">
      <c r="A189" s="326">
        <v>9075067</v>
      </c>
      <c r="B189" s="329" t="s">
        <v>104</v>
      </c>
      <c r="C189" s="23"/>
      <c r="D189" s="23">
        <v>50</v>
      </c>
      <c r="E189" s="24">
        <v>100.45</v>
      </c>
      <c r="F189" s="24">
        <f>E189/100*$I$2*Main!$AF$2</f>
        <v>0</v>
      </c>
      <c r="G189" s="25">
        <f>F189*Main!$AF$4</f>
        <v>0</v>
      </c>
      <c r="H189" s="28"/>
    </row>
    <row r="190" spans="1:8" s="22" customFormat="1">
      <c r="A190" s="326">
        <v>9075068</v>
      </c>
      <c r="B190" s="329" t="s">
        <v>3495</v>
      </c>
      <c r="C190" s="23" t="s">
        <v>52</v>
      </c>
      <c r="D190" s="23">
        <v>50</v>
      </c>
      <c r="E190" s="24">
        <v>120.12</v>
      </c>
      <c r="F190" s="24">
        <f>E190/100*$I$2*Main!$AF$2</f>
        <v>0</v>
      </c>
      <c r="G190" s="25">
        <f>F190*Main!$AF$4</f>
        <v>0</v>
      </c>
      <c r="H190" s="28"/>
    </row>
    <row r="191" spans="1:8" s="22" customFormat="1">
      <c r="A191" s="326">
        <v>9117341</v>
      </c>
      <c r="B191" s="329" t="s">
        <v>105</v>
      </c>
      <c r="C191" s="23"/>
      <c r="D191" s="23">
        <v>50</v>
      </c>
      <c r="E191" s="24">
        <v>146.33000000000001</v>
      </c>
      <c r="F191" s="24">
        <f>E191/100*$I$2*Main!$AF$2</f>
        <v>0</v>
      </c>
      <c r="G191" s="25">
        <f>F191*Main!$AF$4</f>
        <v>0</v>
      </c>
      <c r="H191" s="28"/>
    </row>
    <row r="192" spans="1:8" s="22" customFormat="1">
      <c r="A192" s="326">
        <v>9117342</v>
      </c>
      <c r="B192" s="329" t="s">
        <v>106</v>
      </c>
      <c r="C192" s="23"/>
      <c r="D192" s="23">
        <v>50</v>
      </c>
      <c r="E192" s="24">
        <v>155.05000000000001</v>
      </c>
      <c r="F192" s="24">
        <f>E192/100*$I$2*Main!$AF$2</f>
        <v>0</v>
      </c>
      <c r="G192" s="25">
        <f>F192*Main!$AF$4</f>
        <v>0</v>
      </c>
      <c r="H192" s="28"/>
    </row>
    <row r="193" spans="1:8" s="22" customFormat="1">
      <c r="A193" s="326">
        <v>9133874</v>
      </c>
      <c r="B193" s="329" t="s">
        <v>107</v>
      </c>
      <c r="C193" s="23"/>
      <c r="D193" s="23">
        <v>50</v>
      </c>
      <c r="E193" s="24">
        <v>157.41999999999999</v>
      </c>
      <c r="F193" s="24">
        <f>E193/100*$I$2*Main!$AF$2</f>
        <v>0</v>
      </c>
      <c r="G193" s="25">
        <f>F193*Main!$AF$4</f>
        <v>0</v>
      </c>
      <c r="H193" s="28"/>
    </row>
    <row r="194" spans="1:8" s="22" customFormat="1">
      <c r="A194" s="326">
        <v>9133875</v>
      </c>
      <c r="B194" s="329" t="s">
        <v>108</v>
      </c>
      <c r="C194" s="23"/>
      <c r="D194" s="23">
        <v>50</v>
      </c>
      <c r="E194" s="24">
        <v>166.68</v>
      </c>
      <c r="F194" s="24">
        <f>E194/100*$I$2*Main!$AF$2</f>
        <v>0</v>
      </c>
      <c r="G194" s="25">
        <f>F194*Main!$AF$4</f>
        <v>0</v>
      </c>
      <c r="H194" s="28"/>
    </row>
    <row r="195" spans="1:8" s="22" customFormat="1">
      <c r="A195" s="326">
        <v>9090882</v>
      </c>
      <c r="B195" s="329" t="s">
        <v>3496</v>
      </c>
      <c r="C195" s="23" t="s">
        <v>52</v>
      </c>
      <c r="D195" s="23">
        <v>50</v>
      </c>
      <c r="E195" s="24">
        <v>166.19</v>
      </c>
      <c r="F195" s="24">
        <f>E195/100*$I$2*Main!$AF$2</f>
        <v>0</v>
      </c>
      <c r="G195" s="25">
        <f>F195*Main!$AF$4</f>
        <v>0</v>
      </c>
      <c r="H195" s="151"/>
    </row>
    <row r="196" spans="1:8" s="22" customFormat="1">
      <c r="A196" s="326">
        <v>9090884</v>
      </c>
      <c r="B196" s="329" t="s">
        <v>3497</v>
      </c>
      <c r="C196" s="23" t="s">
        <v>52</v>
      </c>
      <c r="D196" s="23">
        <v>50</v>
      </c>
      <c r="E196" s="24">
        <v>180.1</v>
      </c>
      <c r="F196" s="24">
        <f>E196/100*$I$2*Main!$AF$2</f>
        <v>0</v>
      </c>
      <c r="G196" s="25">
        <f>F196*Main!$AF$4</f>
        <v>0</v>
      </c>
      <c r="H196" s="151"/>
    </row>
    <row r="197" spans="1:8" s="22" customFormat="1">
      <c r="A197" s="326">
        <v>9227315</v>
      </c>
      <c r="B197" s="329" t="s">
        <v>3498</v>
      </c>
      <c r="C197" s="23" t="s">
        <v>52</v>
      </c>
      <c r="D197" s="23">
        <v>50</v>
      </c>
      <c r="E197" s="24">
        <v>145.84</v>
      </c>
      <c r="F197" s="24">
        <f>E197/100*$I$2*Main!$AF$2</f>
        <v>0</v>
      </c>
      <c r="G197" s="25">
        <f>F197*Main!$AF$4</f>
        <v>0</v>
      </c>
      <c r="H197" s="151"/>
    </row>
    <row r="198" spans="1:8" s="22" customFormat="1">
      <c r="A198" s="326">
        <v>9072537</v>
      </c>
      <c r="B198" s="329" t="s">
        <v>109</v>
      </c>
      <c r="C198" s="23"/>
      <c r="D198" s="23">
        <v>50</v>
      </c>
      <c r="E198" s="24">
        <v>172.72</v>
      </c>
      <c r="F198" s="24">
        <f>E198/100*$I$2*Main!$AF$2</f>
        <v>0</v>
      </c>
      <c r="G198" s="25">
        <f>F198*Main!$AF$4</f>
        <v>0</v>
      </c>
      <c r="H198" s="28"/>
    </row>
    <row r="199" spans="1:8" s="22" customFormat="1">
      <c r="A199" s="326">
        <v>9072538</v>
      </c>
      <c r="B199" s="329" t="s">
        <v>110</v>
      </c>
      <c r="C199" s="23"/>
      <c r="D199" s="23">
        <v>50</v>
      </c>
      <c r="E199" s="24">
        <v>182.86</v>
      </c>
      <c r="F199" s="24">
        <f>E199/100*$I$2*Main!$AF$2</f>
        <v>0</v>
      </c>
      <c r="G199" s="25">
        <f>F199*Main!$AF$4</f>
        <v>0</v>
      </c>
      <c r="H199" s="28"/>
    </row>
    <row r="200" spans="1:8" s="22" customFormat="1">
      <c r="A200" s="326">
        <v>9072539</v>
      </c>
      <c r="B200" s="329" t="s">
        <v>111</v>
      </c>
      <c r="C200" s="23"/>
      <c r="D200" s="23">
        <v>50</v>
      </c>
      <c r="E200" s="24">
        <v>193.02</v>
      </c>
      <c r="F200" s="24">
        <f>E200/100*$I$2*Main!$AF$2</f>
        <v>0</v>
      </c>
      <c r="G200" s="25">
        <f>F200*Main!$AF$4</f>
        <v>0</v>
      </c>
      <c r="H200" s="28"/>
    </row>
    <row r="201" spans="1:8" s="22" customFormat="1">
      <c r="A201" s="326">
        <v>9106989</v>
      </c>
      <c r="B201" s="329" t="s">
        <v>112</v>
      </c>
      <c r="C201" s="23"/>
      <c r="D201" s="23">
        <v>50</v>
      </c>
      <c r="E201" s="24">
        <v>169.3</v>
      </c>
      <c r="F201" s="24">
        <f>E201/100*$I$2*Main!$AF$2</f>
        <v>0</v>
      </c>
      <c r="G201" s="25">
        <f>F201*Main!$AF$4</f>
        <v>0</v>
      </c>
      <c r="H201" s="28"/>
    </row>
    <row r="202" spans="1:8" s="22" customFormat="1">
      <c r="A202" s="326">
        <v>9106990</v>
      </c>
      <c r="B202" s="329" t="s">
        <v>113</v>
      </c>
      <c r="C202" s="23"/>
      <c r="D202" s="23">
        <v>50</v>
      </c>
      <c r="E202" s="24">
        <v>169.3</v>
      </c>
      <c r="F202" s="24">
        <f>E202/100*$I$2*Main!$AF$2</f>
        <v>0</v>
      </c>
      <c r="G202" s="25">
        <f>F202*Main!$AF$4</f>
        <v>0</v>
      </c>
      <c r="H202" s="28"/>
    </row>
    <row r="203" spans="1:8" s="22" customFormat="1">
      <c r="A203" s="326">
        <v>9106991</v>
      </c>
      <c r="B203" s="329" t="s">
        <v>114</v>
      </c>
      <c r="C203" s="23"/>
      <c r="D203" s="23">
        <v>50</v>
      </c>
      <c r="E203" s="24">
        <v>177.6</v>
      </c>
      <c r="F203" s="24">
        <f>E203/100*$I$2*Main!$AF$2</f>
        <v>0</v>
      </c>
      <c r="G203" s="25">
        <f>F203*Main!$AF$4</f>
        <v>0</v>
      </c>
      <c r="H203" s="28"/>
    </row>
    <row r="204" spans="1:8" s="22" customFormat="1">
      <c r="A204" s="326">
        <v>9106986</v>
      </c>
      <c r="B204" s="329" t="s">
        <v>115</v>
      </c>
      <c r="C204" s="23"/>
      <c r="D204" s="23">
        <v>50</v>
      </c>
      <c r="E204" s="24">
        <v>171.4</v>
      </c>
      <c r="F204" s="24">
        <f>E204/100*$I$2*Main!$AF$2</f>
        <v>0</v>
      </c>
      <c r="G204" s="25">
        <f>F204*Main!$AF$4</f>
        <v>0</v>
      </c>
      <c r="H204" s="28"/>
    </row>
    <row r="205" spans="1:8" s="22" customFormat="1">
      <c r="A205" s="326">
        <v>9106987</v>
      </c>
      <c r="B205" s="329" t="s">
        <v>116</v>
      </c>
      <c r="C205" s="23"/>
      <c r="D205" s="23">
        <v>50</v>
      </c>
      <c r="E205" s="24">
        <v>171.4</v>
      </c>
      <c r="F205" s="24">
        <f>E205/100*$I$2*Main!$AF$2</f>
        <v>0</v>
      </c>
      <c r="G205" s="25">
        <f>F205*Main!$AF$4</f>
        <v>0</v>
      </c>
      <c r="H205" s="28"/>
    </row>
    <row r="206" spans="1:8" s="22" customFormat="1">
      <c r="A206" s="326">
        <v>9106988</v>
      </c>
      <c r="B206" s="329" t="s">
        <v>117</v>
      </c>
      <c r="C206" s="23"/>
      <c r="D206" s="23">
        <v>50</v>
      </c>
      <c r="E206" s="24">
        <v>179.68</v>
      </c>
      <c r="F206" s="24">
        <f>E206/100*$I$2*Main!$AF$2</f>
        <v>0</v>
      </c>
      <c r="G206" s="25">
        <f>F206*Main!$AF$4</f>
        <v>0</v>
      </c>
      <c r="H206" s="28"/>
    </row>
    <row r="207" spans="1:8" s="22" customFormat="1">
      <c r="A207" s="326">
        <v>9237120</v>
      </c>
      <c r="B207" s="329" t="s">
        <v>3499</v>
      </c>
      <c r="C207" s="23"/>
      <c r="D207" s="23">
        <v>50</v>
      </c>
      <c r="E207" s="24">
        <v>77.42</v>
      </c>
      <c r="F207" s="24">
        <f>E207/100*$I$2*Main!$AF$2</f>
        <v>0</v>
      </c>
      <c r="G207" s="25">
        <f>F207*Main!$AF$4</f>
        <v>0</v>
      </c>
      <c r="H207" s="28"/>
    </row>
    <row r="208" spans="1:8" s="22" customFormat="1">
      <c r="A208" s="326">
        <v>9072533</v>
      </c>
      <c r="B208" s="329" t="s">
        <v>118</v>
      </c>
      <c r="C208" s="23"/>
      <c r="D208" s="23">
        <v>50</v>
      </c>
      <c r="E208" s="24">
        <v>132.1</v>
      </c>
      <c r="F208" s="24">
        <f>E208/100*$I$2*Main!$AF$2</f>
        <v>0</v>
      </c>
      <c r="G208" s="25">
        <f>F208*Main!$AF$4</f>
        <v>0</v>
      </c>
      <c r="H208" s="28"/>
    </row>
    <row r="209" spans="1:8" s="22" customFormat="1">
      <c r="A209" s="326">
        <v>9072534</v>
      </c>
      <c r="B209" s="329" t="s">
        <v>119</v>
      </c>
      <c r="C209" s="23"/>
      <c r="D209" s="23">
        <v>50</v>
      </c>
      <c r="E209" s="24">
        <v>142.25</v>
      </c>
      <c r="F209" s="24">
        <f>E209/100*$I$2*Main!$AF$2</f>
        <v>0</v>
      </c>
      <c r="G209" s="25">
        <f>F209*Main!$AF$4</f>
        <v>0</v>
      </c>
      <c r="H209" s="28"/>
    </row>
    <row r="210" spans="1:8" s="22" customFormat="1">
      <c r="A210" s="326">
        <v>9072535</v>
      </c>
      <c r="B210" s="329" t="s">
        <v>120</v>
      </c>
      <c r="C210" s="23"/>
      <c r="D210" s="23">
        <v>50</v>
      </c>
      <c r="E210" s="24">
        <v>152.38999999999999</v>
      </c>
      <c r="F210" s="24">
        <f>E210/100*$I$2*Main!$AF$2</f>
        <v>0</v>
      </c>
      <c r="G210" s="25">
        <f>F210*Main!$AF$4</f>
        <v>0</v>
      </c>
      <c r="H210" s="28"/>
    </row>
    <row r="211" spans="1:8" s="22" customFormat="1">
      <c r="A211" s="326">
        <v>9072536</v>
      </c>
      <c r="B211" s="329" t="s">
        <v>121</v>
      </c>
      <c r="C211" s="23"/>
      <c r="D211" s="23">
        <v>50</v>
      </c>
      <c r="E211" s="24">
        <v>172.72</v>
      </c>
      <c r="F211" s="24">
        <f>E211/100*$I$2*Main!$AF$2</f>
        <v>0</v>
      </c>
      <c r="G211" s="25">
        <f>F211*Main!$AF$4</f>
        <v>0</v>
      </c>
      <c r="H211" s="28"/>
    </row>
    <row r="212" spans="1:8" s="22" customFormat="1">
      <c r="A212" s="326">
        <v>9091799</v>
      </c>
      <c r="B212" s="329" t="s">
        <v>162</v>
      </c>
      <c r="C212" s="23"/>
      <c r="D212" s="23">
        <v>50</v>
      </c>
      <c r="E212" s="24">
        <v>55.07</v>
      </c>
      <c r="F212" s="24">
        <f>E212/100*$I$2*Main!$AF$2</f>
        <v>0</v>
      </c>
      <c r="G212" s="25">
        <f>F212*Main!$AF$4</f>
        <v>0</v>
      </c>
      <c r="H212" s="28"/>
    </row>
    <row r="213" spans="1:8" s="22" customFormat="1">
      <c r="A213" s="326">
        <v>9091800</v>
      </c>
      <c r="B213" s="329" t="s">
        <v>163</v>
      </c>
      <c r="C213" s="23"/>
      <c r="D213" s="23">
        <v>50</v>
      </c>
      <c r="E213" s="24">
        <v>55.07</v>
      </c>
      <c r="F213" s="24">
        <f>E213/100*$I$2*Main!$AF$2</f>
        <v>0</v>
      </c>
      <c r="G213" s="25">
        <f>F213*Main!$AF$4</f>
        <v>0</v>
      </c>
      <c r="H213" s="28"/>
    </row>
    <row r="214" spans="1:8" s="22" customFormat="1">
      <c r="A214" s="326">
        <v>9091801</v>
      </c>
      <c r="B214" s="329" t="s">
        <v>164</v>
      </c>
      <c r="C214" s="23"/>
      <c r="D214" s="23">
        <v>50</v>
      </c>
      <c r="E214" s="24">
        <v>65.540000000000006</v>
      </c>
      <c r="F214" s="24">
        <f>E214/100*$I$2*Main!$AF$2</f>
        <v>0</v>
      </c>
      <c r="G214" s="25">
        <f>F214*Main!$AF$4</f>
        <v>0</v>
      </c>
      <c r="H214" s="28"/>
    </row>
    <row r="215" spans="1:8" s="22" customFormat="1">
      <c r="A215" s="326">
        <v>9091802</v>
      </c>
      <c r="B215" s="329" t="s">
        <v>165</v>
      </c>
      <c r="C215" s="23"/>
      <c r="D215" s="23">
        <v>50</v>
      </c>
      <c r="E215" s="24">
        <v>89.11</v>
      </c>
      <c r="F215" s="24">
        <f>E215/100*$I$2*Main!$AF$2</f>
        <v>0</v>
      </c>
      <c r="G215" s="25">
        <f>F215*Main!$AF$4</f>
        <v>0</v>
      </c>
      <c r="H215" s="28"/>
    </row>
    <row r="216" spans="1:8" s="22" customFormat="1">
      <c r="A216" s="326">
        <v>9091807</v>
      </c>
      <c r="B216" s="329" t="s">
        <v>3500</v>
      </c>
      <c r="C216" s="23" t="s">
        <v>52</v>
      </c>
      <c r="D216" s="23">
        <v>50</v>
      </c>
      <c r="E216" s="24">
        <v>56.36</v>
      </c>
      <c r="F216" s="24">
        <f>E216/100*$I$2*Main!$AF$2</f>
        <v>0</v>
      </c>
      <c r="G216" s="25">
        <f>F216*Main!$AF$4</f>
        <v>0</v>
      </c>
      <c r="H216" s="151"/>
    </row>
    <row r="217" spans="1:8" s="22" customFormat="1">
      <c r="A217" s="326">
        <v>9091808</v>
      </c>
      <c r="B217" s="329" t="s">
        <v>3501</v>
      </c>
      <c r="C217" s="23" t="s">
        <v>52</v>
      </c>
      <c r="D217" s="23">
        <v>50</v>
      </c>
      <c r="E217" s="24">
        <v>56.36</v>
      </c>
      <c r="F217" s="24">
        <f>E217/100*$I$2*Main!$AF$2</f>
        <v>0</v>
      </c>
      <c r="G217" s="25">
        <f>F217*Main!$AF$4</f>
        <v>0</v>
      </c>
      <c r="H217" s="151"/>
    </row>
    <row r="218" spans="1:8" s="22" customFormat="1">
      <c r="A218" s="326">
        <v>9091809</v>
      </c>
      <c r="B218" s="329" t="s">
        <v>3502</v>
      </c>
      <c r="C218" s="23" t="s">
        <v>52</v>
      </c>
      <c r="D218" s="23">
        <v>50</v>
      </c>
      <c r="E218" s="24">
        <v>66.849999999999994</v>
      </c>
      <c r="F218" s="24">
        <f>E218/100*$I$2*Main!$AF$2</f>
        <v>0</v>
      </c>
      <c r="G218" s="25">
        <f>F218*Main!$AF$4</f>
        <v>0</v>
      </c>
      <c r="H218" s="151"/>
    </row>
    <row r="219" spans="1:8" s="22" customFormat="1">
      <c r="A219" s="326">
        <v>9091810</v>
      </c>
      <c r="B219" s="329" t="s">
        <v>3503</v>
      </c>
      <c r="C219" s="23" t="s">
        <v>52</v>
      </c>
      <c r="D219" s="23">
        <v>50</v>
      </c>
      <c r="E219" s="24">
        <v>90.43</v>
      </c>
      <c r="F219" s="24">
        <f>E219/100*$I$2*Main!$AF$2</f>
        <v>0</v>
      </c>
      <c r="G219" s="25">
        <f>F219*Main!$AF$4</f>
        <v>0</v>
      </c>
      <c r="H219" s="151"/>
    </row>
    <row r="220" spans="1:8" s="22" customFormat="1">
      <c r="A220" s="326">
        <v>9091803</v>
      </c>
      <c r="B220" s="329" t="s">
        <v>166</v>
      </c>
      <c r="C220" s="23"/>
      <c r="D220" s="23">
        <v>50</v>
      </c>
      <c r="E220" s="24">
        <v>106.13</v>
      </c>
      <c r="F220" s="24">
        <f>E220/100*$I$2*Main!$AF$2</f>
        <v>0</v>
      </c>
      <c r="G220" s="25">
        <f>F220*Main!$AF$4</f>
        <v>0</v>
      </c>
      <c r="H220" s="28"/>
    </row>
    <row r="221" spans="1:8" s="22" customFormat="1">
      <c r="A221" s="326">
        <v>9091804</v>
      </c>
      <c r="B221" s="329" t="s">
        <v>167</v>
      </c>
      <c r="C221" s="23"/>
      <c r="D221" s="23">
        <v>50</v>
      </c>
      <c r="E221" s="24">
        <v>106.13</v>
      </c>
      <c r="F221" s="24">
        <f>E221/100*$I$2*Main!$AF$2</f>
        <v>0</v>
      </c>
      <c r="G221" s="25">
        <f>F221*Main!$AF$4</f>
        <v>0</v>
      </c>
      <c r="H221" s="28"/>
    </row>
    <row r="222" spans="1:8" s="22" customFormat="1">
      <c r="A222" s="326">
        <v>9091805</v>
      </c>
      <c r="B222" s="329" t="s">
        <v>168</v>
      </c>
      <c r="C222" s="23"/>
      <c r="D222" s="23">
        <v>50</v>
      </c>
      <c r="E222" s="24">
        <v>116.64</v>
      </c>
      <c r="F222" s="24">
        <f>E222/100*$I$2*Main!$AF$2</f>
        <v>0</v>
      </c>
      <c r="G222" s="25">
        <f>F222*Main!$AF$4</f>
        <v>0</v>
      </c>
      <c r="H222" s="28"/>
    </row>
    <row r="223" spans="1:8" s="22" customFormat="1">
      <c r="A223" s="326">
        <v>9091806</v>
      </c>
      <c r="B223" s="329" t="s">
        <v>169</v>
      </c>
      <c r="C223" s="23"/>
      <c r="D223" s="23">
        <v>50</v>
      </c>
      <c r="E223" s="24">
        <v>140.22999999999999</v>
      </c>
      <c r="F223" s="24">
        <f>E223/100*$I$2*Main!$AF$2</f>
        <v>0</v>
      </c>
      <c r="G223" s="25">
        <f>F223*Main!$AF$4</f>
        <v>0</v>
      </c>
      <c r="H223" s="28"/>
    </row>
    <row r="224" spans="1:8" s="22" customFormat="1">
      <c r="A224" s="326">
        <v>9091811</v>
      </c>
      <c r="B224" s="329" t="s">
        <v>3504</v>
      </c>
      <c r="C224" s="23" t="s">
        <v>52</v>
      </c>
      <c r="D224" s="23">
        <v>50</v>
      </c>
      <c r="E224" s="24">
        <v>113.92</v>
      </c>
      <c r="F224" s="24">
        <f>E224/100*$I$2*Main!$AF$2</f>
        <v>0</v>
      </c>
      <c r="G224" s="25">
        <f>F224*Main!$AF$4</f>
        <v>0</v>
      </c>
      <c r="H224" s="151"/>
    </row>
    <row r="225" spans="1:8" s="22" customFormat="1">
      <c r="A225" s="326">
        <v>9091812</v>
      </c>
      <c r="B225" s="329" t="s">
        <v>3505</v>
      </c>
      <c r="C225" s="23" t="s">
        <v>52</v>
      </c>
      <c r="D225" s="23">
        <v>50</v>
      </c>
      <c r="E225" s="24">
        <v>113.92</v>
      </c>
      <c r="F225" s="24">
        <f>E225/100*$I$2*Main!$AF$2</f>
        <v>0</v>
      </c>
      <c r="G225" s="25">
        <f>F225*Main!$AF$4</f>
        <v>0</v>
      </c>
      <c r="H225" s="151"/>
    </row>
    <row r="226" spans="1:8" s="22" customFormat="1">
      <c r="A226" s="326">
        <v>9091813</v>
      </c>
      <c r="B226" s="329" t="s">
        <v>3506</v>
      </c>
      <c r="C226" s="23" t="s">
        <v>52</v>
      </c>
      <c r="D226" s="23">
        <v>50</v>
      </c>
      <c r="E226" s="24">
        <v>125.02</v>
      </c>
      <c r="F226" s="24">
        <f>E226/100*$I$2*Main!$AF$2</f>
        <v>0</v>
      </c>
      <c r="G226" s="25">
        <f>F226*Main!$AF$4</f>
        <v>0</v>
      </c>
      <c r="H226" s="151"/>
    </row>
    <row r="227" spans="1:8" s="22" customFormat="1">
      <c r="A227" s="326">
        <v>9091814</v>
      </c>
      <c r="B227" s="329" t="s">
        <v>3507</v>
      </c>
      <c r="C227" s="23" t="s">
        <v>52</v>
      </c>
      <c r="D227" s="23">
        <v>50</v>
      </c>
      <c r="E227" s="24">
        <v>150.02000000000001</v>
      </c>
      <c r="F227" s="24">
        <f>E227/100*$I$2*Main!$AF$2</f>
        <v>0</v>
      </c>
      <c r="G227" s="25">
        <f>F227*Main!$AF$4</f>
        <v>0</v>
      </c>
      <c r="H227" s="151"/>
    </row>
    <row r="228" spans="1:8" s="22" customFormat="1">
      <c r="A228" s="326">
        <v>9117471</v>
      </c>
      <c r="B228" s="329" t="s">
        <v>170</v>
      </c>
      <c r="C228" s="23"/>
      <c r="D228" s="23">
        <v>50</v>
      </c>
      <c r="E228" s="24">
        <v>186.08</v>
      </c>
      <c r="F228" s="24">
        <f>E228/100*$I$2*Main!$AF$2</f>
        <v>0</v>
      </c>
      <c r="G228" s="25">
        <f>F228*Main!$AF$4</f>
        <v>0</v>
      </c>
      <c r="H228" s="28"/>
    </row>
    <row r="229" spans="1:8" s="22" customFormat="1">
      <c r="A229" s="326">
        <v>9117472</v>
      </c>
      <c r="B229" s="329" t="s">
        <v>171</v>
      </c>
      <c r="C229" s="23"/>
      <c r="D229" s="23">
        <v>50</v>
      </c>
      <c r="E229" s="24">
        <v>197.22</v>
      </c>
      <c r="F229" s="24">
        <f>E229/100*$I$2*Main!$AF$2</f>
        <v>0</v>
      </c>
      <c r="G229" s="25">
        <f>F229*Main!$AF$4</f>
        <v>0</v>
      </c>
      <c r="H229" s="28"/>
    </row>
    <row r="230" spans="1:8" s="22" customFormat="1">
      <c r="A230" s="326">
        <v>1071605</v>
      </c>
      <c r="B230" s="329" t="s">
        <v>215</v>
      </c>
      <c r="C230" s="23"/>
      <c r="D230" s="23">
        <v>400</v>
      </c>
      <c r="E230" s="24">
        <v>34.01</v>
      </c>
      <c r="F230" s="24">
        <f>E230/100*$I$2*Main!$AF$2</f>
        <v>0</v>
      </c>
      <c r="G230" s="25">
        <f>F230*Main!$AF$4</f>
        <v>0</v>
      </c>
      <c r="H230" s="28"/>
    </row>
    <row r="231" spans="1:8" s="22" customFormat="1">
      <c r="A231" s="326">
        <v>1071606</v>
      </c>
      <c r="B231" s="329" t="s">
        <v>216</v>
      </c>
      <c r="C231" s="23"/>
      <c r="D231" s="23">
        <v>400</v>
      </c>
      <c r="E231" s="24">
        <v>34.369999999999997</v>
      </c>
      <c r="F231" s="24">
        <f>E231/100*$I$2*Main!$AF$2</f>
        <v>0</v>
      </c>
      <c r="G231" s="25">
        <f>F231*Main!$AF$4</f>
        <v>0</v>
      </c>
      <c r="H231" s="28"/>
    </row>
    <row r="232" spans="1:8" s="22" customFormat="1">
      <c r="A232" s="326">
        <v>1071607</v>
      </c>
      <c r="B232" s="329" t="s">
        <v>217</v>
      </c>
      <c r="C232" s="23"/>
      <c r="D232" s="23">
        <v>400</v>
      </c>
      <c r="E232" s="24">
        <v>37.4</v>
      </c>
      <c r="F232" s="24">
        <f>E232/100*$I$2*Main!$AF$2</f>
        <v>0</v>
      </c>
      <c r="G232" s="25">
        <f>F232*Main!$AF$4</f>
        <v>0</v>
      </c>
      <c r="H232" s="28"/>
    </row>
    <row r="233" spans="1:8" s="22" customFormat="1">
      <c r="A233" s="326">
        <v>1071608</v>
      </c>
      <c r="B233" s="329" t="s">
        <v>218</v>
      </c>
      <c r="C233" s="23"/>
      <c r="D233" s="23">
        <v>400</v>
      </c>
      <c r="E233" s="24">
        <v>44.18</v>
      </c>
      <c r="F233" s="24">
        <f>E233/100*$I$2*Main!$AF$2</f>
        <v>0</v>
      </c>
      <c r="G233" s="25">
        <f>F233*Main!$AF$4</f>
        <v>0</v>
      </c>
      <c r="H233" s="28"/>
    </row>
    <row r="234" spans="1:8" s="22" customFormat="1">
      <c r="A234" s="326">
        <v>1071609</v>
      </c>
      <c r="B234" s="329" t="s">
        <v>219</v>
      </c>
      <c r="C234" s="23"/>
      <c r="D234" s="23">
        <v>400</v>
      </c>
      <c r="E234" s="24">
        <v>104.41</v>
      </c>
      <c r="F234" s="24">
        <f>E234/100*$I$2*Main!$AF$2</f>
        <v>0</v>
      </c>
      <c r="G234" s="25">
        <f>F234*Main!$AF$4</f>
        <v>0</v>
      </c>
      <c r="H234" s="28"/>
    </row>
    <row r="235" spans="1:8" s="22" customFormat="1">
      <c r="A235" s="326">
        <v>1071666</v>
      </c>
      <c r="B235" s="329" t="s">
        <v>220</v>
      </c>
      <c r="C235" s="23"/>
      <c r="D235" s="23">
        <v>400</v>
      </c>
      <c r="E235" s="24">
        <v>47.58</v>
      </c>
      <c r="F235" s="24">
        <f>E235/100*$I$2*Main!$AF$2</f>
        <v>0</v>
      </c>
      <c r="G235" s="25">
        <f>F235*Main!$AF$4</f>
        <v>0</v>
      </c>
      <c r="H235" s="28"/>
    </row>
    <row r="236" spans="1:8" s="22" customFormat="1">
      <c r="A236" s="326">
        <v>1071625</v>
      </c>
      <c r="B236" s="329" t="s">
        <v>221</v>
      </c>
      <c r="C236" s="23"/>
      <c r="D236" s="23">
        <v>400</v>
      </c>
      <c r="E236" s="24">
        <v>42.84</v>
      </c>
      <c r="F236" s="24">
        <f>E236/100*$I$2*Main!$AF$2</f>
        <v>0</v>
      </c>
      <c r="G236" s="25">
        <f>F236*Main!$AF$4</f>
        <v>0</v>
      </c>
      <c r="H236" s="28"/>
    </row>
    <row r="237" spans="1:8" s="22" customFormat="1">
      <c r="A237" s="326">
        <v>1071626</v>
      </c>
      <c r="B237" s="329" t="s">
        <v>222</v>
      </c>
      <c r="C237" s="23"/>
      <c r="D237" s="23">
        <v>400</v>
      </c>
      <c r="E237" s="24">
        <v>43.18</v>
      </c>
      <c r="F237" s="24">
        <f>E237/100*$I$2*Main!$AF$2</f>
        <v>0</v>
      </c>
      <c r="G237" s="25">
        <f>F237*Main!$AF$4</f>
        <v>0</v>
      </c>
      <c r="H237" s="28"/>
    </row>
    <row r="238" spans="1:8" s="22" customFormat="1">
      <c r="A238" s="326">
        <v>1071627</v>
      </c>
      <c r="B238" s="329" t="s">
        <v>223</v>
      </c>
      <c r="C238" s="23"/>
      <c r="D238" s="23">
        <v>400</v>
      </c>
      <c r="E238" s="24">
        <v>46.2</v>
      </c>
      <c r="F238" s="24">
        <f>E238/100*$I$2*Main!$AF$2</f>
        <v>0</v>
      </c>
      <c r="G238" s="25">
        <f>F238*Main!$AF$4</f>
        <v>0</v>
      </c>
      <c r="H238" s="28"/>
    </row>
    <row r="239" spans="1:8" s="22" customFormat="1">
      <c r="A239" s="326">
        <v>1071628</v>
      </c>
      <c r="B239" s="329" t="s">
        <v>224</v>
      </c>
      <c r="C239" s="23"/>
      <c r="D239" s="23">
        <v>400</v>
      </c>
      <c r="E239" s="24">
        <v>53.03</v>
      </c>
      <c r="F239" s="24">
        <f>E239/100*$I$2*Main!$AF$2</f>
        <v>0</v>
      </c>
      <c r="G239" s="25">
        <f>F239*Main!$AF$4</f>
        <v>0</v>
      </c>
      <c r="H239" s="28"/>
    </row>
    <row r="240" spans="1:8" s="22" customFormat="1">
      <c r="A240" s="326">
        <v>9037018</v>
      </c>
      <c r="B240" s="329" t="s">
        <v>225</v>
      </c>
      <c r="C240" s="23"/>
      <c r="D240" s="23">
        <v>400</v>
      </c>
      <c r="E240" s="24">
        <v>151.1</v>
      </c>
      <c r="F240" s="24">
        <f>E240/100*$I$2*Main!$AF$2</f>
        <v>0</v>
      </c>
      <c r="G240" s="25">
        <f>F240*Main!$AF$4</f>
        <v>0</v>
      </c>
      <c r="H240" s="28"/>
    </row>
    <row r="241" spans="1:8" s="22" customFormat="1">
      <c r="A241" s="326">
        <v>9046822</v>
      </c>
      <c r="B241" s="329" t="s">
        <v>230</v>
      </c>
      <c r="C241" s="23"/>
      <c r="D241" s="23">
        <v>1</v>
      </c>
      <c r="E241" s="24">
        <v>278.14</v>
      </c>
      <c r="F241" s="24">
        <f>E241/100*$I$2*Main!$AF$2</f>
        <v>0</v>
      </c>
      <c r="G241" s="25">
        <f>F241*Main!$AF$4</f>
        <v>0</v>
      </c>
      <c r="H241" s="28"/>
    </row>
    <row r="242" spans="1:8" s="22" customFormat="1">
      <c r="A242" s="326">
        <v>9146514</v>
      </c>
      <c r="B242" s="329" t="s">
        <v>3508</v>
      </c>
      <c r="C242" s="23" t="s">
        <v>52</v>
      </c>
      <c r="D242" s="23">
        <v>50</v>
      </c>
      <c r="E242" s="24">
        <v>278.14</v>
      </c>
      <c r="F242" s="24">
        <f>E242/100*$I$2*Main!$AF$2</f>
        <v>0</v>
      </c>
      <c r="G242" s="25">
        <f>F242*Main!$AF$4</f>
        <v>0</v>
      </c>
      <c r="H242" s="28"/>
    </row>
    <row r="243" spans="1:8" s="22" customFormat="1">
      <c r="A243" s="326">
        <v>9046469</v>
      </c>
      <c r="B243" s="329" t="s">
        <v>231</v>
      </c>
      <c r="C243" s="23"/>
      <c r="D243" s="23">
        <v>200</v>
      </c>
      <c r="E243" s="24">
        <v>428.78</v>
      </c>
      <c r="F243" s="24">
        <f>E243/100*$I$2*Main!$AF$2</f>
        <v>0</v>
      </c>
      <c r="G243" s="25">
        <f>F243*Main!$AF$4</f>
        <v>0</v>
      </c>
      <c r="H243" s="28"/>
    </row>
    <row r="244" spans="1:8" s="22" customFormat="1">
      <c r="A244" s="326">
        <v>9072828</v>
      </c>
      <c r="B244" s="329" t="s">
        <v>3509</v>
      </c>
      <c r="C244" s="23" t="s">
        <v>52</v>
      </c>
      <c r="D244" s="23">
        <v>50</v>
      </c>
      <c r="E244" s="24">
        <v>451.93</v>
      </c>
      <c r="F244" s="24">
        <f>E244/100*$I$2*Main!$AF$2</f>
        <v>0</v>
      </c>
      <c r="G244" s="25">
        <f>F244*Main!$AF$4</f>
        <v>0</v>
      </c>
      <c r="H244" s="151"/>
    </row>
    <row r="245" spans="1:8" s="22" customFormat="1">
      <c r="A245" s="326">
        <v>9072829</v>
      </c>
      <c r="B245" s="329" t="s">
        <v>3510</v>
      </c>
      <c r="C245" s="23" t="s">
        <v>52</v>
      </c>
      <c r="D245" s="23">
        <v>50</v>
      </c>
      <c r="E245" s="24">
        <v>463.55</v>
      </c>
      <c r="F245" s="24">
        <f>E245/100*$I$2*Main!$AF$2</f>
        <v>0</v>
      </c>
      <c r="G245" s="25">
        <f>F245*Main!$AF$4</f>
        <v>0</v>
      </c>
      <c r="H245" s="28"/>
    </row>
    <row r="246" spans="1:8" s="22" customFormat="1">
      <c r="A246" s="326">
        <v>9046472</v>
      </c>
      <c r="B246" s="329" t="s">
        <v>232</v>
      </c>
      <c r="C246" s="23"/>
      <c r="D246" s="23">
        <v>200</v>
      </c>
      <c r="E246" s="24">
        <v>475.14</v>
      </c>
      <c r="F246" s="24">
        <f>E246/100*$I$2*Main!$AF$2</f>
        <v>0</v>
      </c>
      <c r="G246" s="25">
        <f>F246*Main!$AF$4</f>
        <v>0</v>
      </c>
      <c r="H246" s="151"/>
    </row>
    <row r="247" spans="1:8" s="22" customFormat="1">
      <c r="A247" s="326">
        <v>60580</v>
      </c>
      <c r="B247" s="329" t="s">
        <v>233</v>
      </c>
      <c r="C247" s="23"/>
      <c r="D247" s="23">
        <v>50</v>
      </c>
      <c r="E247" s="24">
        <v>475.14</v>
      </c>
      <c r="F247" s="24">
        <f>E247/100*$I$2*Main!$AF$2</f>
        <v>0</v>
      </c>
      <c r="G247" s="25">
        <f>F247*Main!$AF$4</f>
        <v>0</v>
      </c>
      <c r="H247" s="151"/>
    </row>
    <row r="248" spans="1:8" s="22" customFormat="1">
      <c r="A248" s="326">
        <v>9051557</v>
      </c>
      <c r="B248" s="329" t="s">
        <v>234</v>
      </c>
      <c r="C248" s="23"/>
      <c r="D248" s="23">
        <v>1</v>
      </c>
      <c r="E248" s="24">
        <v>202.24</v>
      </c>
      <c r="F248" s="24">
        <f>E248/100*$I$2*Main!$AF$2</f>
        <v>0</v>
      </c>
      <c r="G248" s="25">
        <f>F248*Main!$AF$4</f>
        <v>0</v>
      </c>
      <c r="H248" s="28"/>
    </row>
    <row r="249" spans="1:8" s="22" customFormat="1">
      <c r="A249" s="326">
        <v>60687</v>
      </c>
      <c r="B249" s="329" t="s">
        <v>235</v>
      </c>
      <c r="C249" s="23"/>
      <c r="D249" s="23">
        <v>50</v>
      </c>
      <c r="E249" s="24">
        <v>240.4</v>
      </c>
      <c r="F249" s="24">
        <f>E249/100*$I$2*Main!$AF$2</f>
        <v>0</v>
      </c>
      <c r="G249" s="25">
        <f>F249*Main!$AF$4</f>
        <v>0</v>
      </c>
      <c r="H249" s="28"/>
    </row>
    <row r="250" spans="1:8" s="22" customFormat="1">
      <c r="A250" s="326">
        <v>60686</v>
      </c>
      <c r="B250" s="329" t="s">
        <v>235</v>
      </c>
      <c r="C250" s="23"/>
      <c r="D250" s="23">
        <v>50</v>
      </c>
      <c r="E250" s="24">
        <v>240.4</v>
      </c>
      <c r="F250" s="24">
        <f>E250/100*$I$2*Main!$AF$2</f>
        <v>0</v>
      </c>
      <c r="G250" s="25">
        <f>F250*Main!$AF$4</f>
        <v>0</v>
      </c>
      <c r="H250" s="28"/>
    </row>
    <row r="251" spans="1:8" s="22" customFormat="1">
      <c r="A251" s="326">
        <v>69846</v>
      </c>
      <c r="B251" s="329" t="s">
        <v>236</v>
      </c>
      <c r="C251" s="23"/>
      <c r="D251" s="23">
        <v>50</v>
      </c>
      <c r="E251" s="24">
        <v>251.77</v>
      </c>
      <c r="F251" s="24">
        <f>E251/100*$I$2*Main!$AF$2</f>
        <v>0</v>
      </c>
      <c r="G251" s="25">
        <f>F251*Main!$AF$4</f>
        <v>0</v>
      </c>
      <c r="H251" s="28"/>
    </row>
    <row r="252" spans="1:8" s="22" customFormat="1">
      <c r="A252" s="326">
        <v>9239087</v>
      </c>
      <c r="B252" s="329" t="s">
        <v>237</v>
      </c>
      <c r="C252" s="23"/>
      <c r="D252" s="23">
        <v>1</v>
      </c>
      <c r="E252" s="24">
        <v>3873.6</v>
      </c>
      <c r="F252" s="24">
        <f>E252/100*$I$2*Main!$AF$2</f>
        <v>0</v>
      </c>
      <c r="G252" s="25">
        <f>F252*Main!$AF$4</f>
        <v>0</v>
      </c>
      <c r="H252" s="28"/>
    </row>
    <row r="253" spans="1:8" s="22" customFormat="1">
      <c r="A253" s="326">
        <v>9239088</v>
      </c>
      <c r="B253" s="329" t="s">
        <v>238</v>
      </c>
      <c r="C253" s="23"/>
      <c r="D253" s="23">
        <v>1</v>
      </c>
      <c r="E253" s="24">
        <v>3873.6</v>
      </c>
      <c r="F253" s="24">
        <f>E253/100*$I$2*Main!$AF$2</f>
        <v>0</v>
      </c>
      <c r="G253" s="25">
        <f>F253*Main!$AF$4</f>
        <v>0</v>
      </c>
      <c r="H253" s="28"/>
    </row>
    <row r="254" spans="1:8" s="22" customFormat="1">
      <c r="A254" s="326">
        <v>9239099</v>
      </c>
      <c r="B254" s="329" t="s">
        <v>239</v>
      </c>
      <c r="C254" s="23"/>
      <c r="D254" s="23">
        <v>1</v>
      </c>
      <c r="E254" s="24">
        <v>3873.6</v>
      </c>
      <c r="F254" s="24">
        <f>E254/100*$I$2*Main!$AF$2</f>
        <v>0</v>
      </c>
      <c r="G254" s="25">
        <f>F254*Main!$AF$4</f>
        <v>0</v>
      </c>
      <c r="H254" s="28"/>
    </row>
    <row r="255" spans="1:8" s="22" customFormat="1">
      <c r="A255" s="326">
        <v>9089626</v>
      </c>
      <c r="B255" s="329" t="s">
        <v>240</v>
      </c>
      <c r="C255" s="23"/>
      <c r="D255" s="23">
        <v>25</v>
      </c>
      <c r="E255" s="24">
        <v>625.94000000000005</v>
      </c>
      <c r="F255" s="24">
        <f>E255/100*$I$2*Main!$AF$2</f>
        <v>0</v>
      </c>
      <c r="G255" s="25">
        <f>F255*Main!$AF$4</f>
        <v>0</v>
      </c>
      <c r="H255" s="28"/>
    </row>
    <row r="256" spans="1:8" s="22" customFormat="1">
      <c r="A256" s="326">
        <v>9089601</v>
      </c>
      <c r="B256" s="329" t="s">
        <v>241</v>
      </c>
      <c r="C256" s="23"/>
      <c r="D256" s="23">
        <v>25</v>
      </c>
      <c r="E256" s="24">
        <v>625.94000000000005</v>
      </c>
      <c r="F256" s="24">
        <f>E256/100*$I$2*Main!$AF$2</f>
        <v>0</v>
      </c>
      <c r="G256" s="25">
        <f>F256*Main!$AF$4</f>
        <v>0</v>
      </c>
      <c r="H256" s="28"/>
    </row>
    <row r="257" spans="1:8" s="22" customFormat="1">
      <c r="A257" s="326">
        <v>9089587</v>
      </c>
      <c r="B257" s="329" t="s">
        <v>242</v>
      </c>
      <c r="C257" s="23"/>
      <c r="D257" s="23">
        <v>25</v>
      </c>
      <c r="E257" s="24">
        <v>625.94000000000005</v>
      </c>
      <c r="F257" s="24">
        <f>E257/100*$I$2*Main!$AF$2</f>
        <v>0</v>
      </c>
      <c r="G257" s="25">
        <f>F257*Main!$AF$4</f>
        <v>0</v>
      </c>
      <c r="H257" s="28"/>
    </row>
    <row r="258" spans="1:8" s="22" customFormat="1">
      <c r="A258" s="326">
        <v>9089628</v>
      </c>
      <c r="B258" s="329" t="s">
        <v>3511</v>
      </c>
      <c r="C258" s="23" t="s">
        <v>52</v>
      </c>
      <c r="D258" s="23">
        <v>25</v>
      </c>
      <c r="E258" s="24">
        <v>562.66999999999996</v>
      </c>
      <c r="F258" s="24">
        <f>E258/100*$I$2*Main!$AF$2</f>
        <v>0</v>
      </c>
      <c r="G258" s="25">
        <f>F258*Main!$AF$4</f>
        <v>0</v>
      </c>
      <c r="H258" s="28"/>
    </row>
    <row r="259" spans="1:8" s="22" customFormat="1">
      <c r="A259" s="326">
        <v>9089603</v>
      </c>
      <c r="B259" s="329" t="s">
        <v>243</v>
      </c>
      <c r="C259" s="23"/>
      <c r="D259" s="23">
        <v>25</v>
      </c>
      <c r="E259" s="24">
        <v>562.66999999999996</v>
      </c>
      <c r="F259" s="24">
        <f>E259/100*$I$2*Main!$AF$2</f>
        <v>0</v>
      </c>
      <c r="G259" s="25">
        <f>F259*Main!$AF$4</f>
        <v>0</v>
      </c>
      <c r="H259" s="28"/>
    </row>
    <row r="260" spans="1:8" s="22" customFormat="1">
      <c r="A260" s="326">
        <v>9089589</v>
      </c>
      <c r="B260" s="329" t="s">
        <v>3512</v>
      </c>
      <c r="C260" s="23" t="s">
        <v>52</v>
      </c>
      <c r="D260" s="23">
        <v>25</v>
      </c>
      <c r="E260" s="24">
        <v>562.66999999999996</v>
      </c>
      <c r="F260" s="24">
        <f>E260/100*$I$2*Main!$AF$2</f>
        <v>0</v>
      </c>
      <c r="G260" s="25">
        <f>F260*Main!$AF$4</f>
        <v>0</v>
      </c>
      <c r="H260" s="151"/>
    </row>
    <row r="261" spans="1:8" s="22" customFormat="1">
      <c r="A261" s="326">
        <v>9089629</v>
      </c>
      <c r="B261" s="329" t="s">
        <v>244</v>
      </c>
      <c r="C261" s="23"/>
      <c r="D261" s="23">
        <v>25</v>
      </c>
      <c r="E261" s="24">
        <v>782.53</v>
      </c>
      <c r="F261" s="24">
        <f>E261/100*$I$2*Main!$AF$2</f>
        <v>0</v>
      </c>
      <c r="G261" s="25">
        <f>F261*Main!$AF$4</f>
        <v>0</v>
      </c>
      <c r="H261" s="28"/>
    </row>
    <row r="262" spans="1:8" s="22" customFormat="1">
      <c r="A262" s="326">
        <v>9089604</v>
      </c>
      <c r="B262" s="329" t="s">
        <v>245</v>
      </c>
      <c r="C262" s="23"/>
      <c r="D262" s="23">
        <v>25</v>
      </c>
      <c r="E262" s="24">
        <v>562.55999999999995</v>
      </c>
      <c r="F262" s="24">
        <f>E262/100*$I$2*Main!$AF$2</f>
        <v>0</v>
      </c>
      <c r="G262" s="25">
        <f>F262*Main!$AF$4</f>
        <v>0</v>
      </c>
      <c r="H262" s="151"/>
    </row>
    <row r="263" spans="1:8" s="22" customFormat="1">
      <c r="A263" s="326">
        <v>9089590</v>
      </c>
      <c r="B263" s="329" t="s">
        <v>246</v>
      </c>
      <c r="C263" s="23"/>
      <c r="D263" s="23">
        <v>25</v>
      </c>
      <c r="E263" s="24">
        <v>782.53</v>
      </c>
      <c r="F263" s="24">
        <f>E263/100*$I$2*Main!$AF$2</f>
        <v>0</v>
      </c>
      <c r="G263" s="25">
        <f>F263*Main!$AF$4</f>
        <v>0</v>
      </c>
      <c r="H263" s="28"/>
    </row>
    <row r="264" spans="1:8" s="22" customFormat="1">
      <c r="A264" s="326">
        <v>9089630</v>
      </c>
      <c r="B264" s="329" t="s">
        <v>247</v>
      </c>
      <c r="C264" s="23"/>
      <c r="D264" s="23">
        <v>25</v>
      </c>
      <c r="E264" s="24">
        <v>863.88</v>
      </c>
      <c r="F264" s="24">
        <f>E264/100*$I$2*Main!$AF$2</f>
        <v>0</v>
      </c>
      <c r="G264" s="25">
        <f>F264*Main!$AF$4</f>
        <v>0</v>
      </c>
      <c r="H264" s="28"/>
    </row>
    <row r="265" spans="1:8" s="22" customFormat="1">
      <c r="A265" s="326">
        <v>9089605</v>
      </c>
      <c r="B265" s="329" t="s">
        <v>248</v>
      </c>
      <c r="C265" s="23"/>
      <c r="D265" s="23">
        <v>25</v>
      </c>
      <c r="E265" s="24">
        <v>703.68</v>
      </c>
      <c r="F265" s="24">
        <f>E265/100*$I$2*Main!$AF$2</f>
        <v>0</v>
      </c>
      <c r="G265" s="25">
        <f>F265*Main!$AF$4</f>
        <v>0</v>
      </c>
      <c r="H265" s="28"/>
    </row>
    <row r="266" spans="1:8" s="22" customFormat="1">
      <c r="A266" s="326">
        <v>9089591</v>
      </c>
      <c r="B266" s="329" t="s">
        <v>249</v>
      </c>
      <c r="C266" s="23"/>
      <c r="D266" s="23">
        <v>25</v>
      </c>
      <c r="E266" s="24">
        <v>863.88</v>
      </c>
      <c r="F266" s="24">
        <f>E266/100*$I$2*Main!$AF$2</f>
        <v>0</v>
      </c>
      <c r="G266" s="25">
        <f>F266*Main!$AF$4</f>
        <v>0</v>
      </c>
      <c r="H266" s="28"/>
    </row>
    <row r="267" spans="1:8" s="22" customFormat="1">
      <c r="A267" s="326">
        <v>9089631</v>
      </c>
      <c r="B267" s="329" t="s">
        <v>3513</v>
      </c>
      <c r="C267" s="23" t="s">
        <v>52</v>
      </c>
      <c r="D267" s="23">
        <v>25</v>
      </c>
      <c r="E267" s="24">
        <v>725.06</v>
      </c>
      <c r="F267" s="24">
        <f>E267/100*$I$2*Main!$AF$2</f>
        <v>0</v>
      </c>
      <c r="G267" s="25">
        <f>F267*Main!$AF$4</f>
        <v>0</v>
      </c>
      <c r="H267" s="28"/>
    </row>
    <row r="268" spans="1:8" s="22" customFormat="1">
      <c r="A268" s="326">
        <v>9089606</v>
      </c>
      <c r="B268" s="329" t="s">
        <v>250</v>
      </c>
      <c r="C268" s="23"/>
      <c r="D268" s="23">
        <v>25</v>
      </c>
      <c r="E268" s="24">
        <v>504.17</v>
      </c>
      <c r="F268" s="24">
        <f>E268/100*$I$2*Main!$AF$2</f>
        <v>0</v>
      </c>
      <c r="G268" s="25">
        <f>F268*Main!$AF$4</f>
        <v>0</v>
      </c>
      <c r="H268" s="28"/>
    </row>
    <row r="269" spans="1:8" s="22" customFormat="1">
      <c r="A269" s="326">
        <v>9089592</v>
      </c>
      <c r="B269" s="329" t="s">
        <v>251</v>
      </c>
      <c r="C269" s="23"/>
      <c r="D269" s="23">
        <v>25</v>
      </c>
      <c r="E269" s="24">
        <v>725.06</v>
      </c>
      <c r="F269" s="24">
        <f>E269/100*$I$2*Main!$AF$2</f>
        <v>0</v>
      </c>
      <c r="G269" s="25">
        <f>F269*Main!$AF$4</f>
        <v>0</v>
      </c>
      <c r="H269" s="151"/>
    </row>
    <row r="270" spans="1:8" s="22" customFormat="1">
      <c r="A270" s="326">
        <v>9089632</v>
      </c>
      <c r="B270" s="329" t="s">
        <v>3514</v>
      </c>
      <c r="C270" s="23" t="s">
        <v>52</v>
      </c>
      <c r="D270" s="23">
        <v>25</v>
      </c>
      <c r="E270" s="24">
        <v>789.23</v>
      </c>
      <c r="F270" s="24">
        <f>E270/100*$I$2*Main!$AF$2</f>
        <v>0</v>
      </c>
      <c r="G270" s="25">
        <f>F270*Main!$AF$4</f>
        <v>0</v>
      </c>
      <c r="H270" s="28"/>
    </row>
    <row r="271" spans="1:8" s="22" customFormat="1">
      <c r="A271" s="326">
        <v>9089607</v>
      </c>
      <c r="B271" s="329" t="s">
        <v>252</v>
      </c>
      <c r="C271" s="23"/>
      <c r="D271" s="23">
        <v>25</v>
      </c>
      <c r="E271" s="24">
        <v>789.23</v>
      </c>
      <c r="F271" s="24">
        <f>E271/100*$I$2*Main!$AF$2</f>
        <v>0</v>
      </c>
      <c r="G271" s="25">
        <f>F271*Main!$AF$4</f>
        <v>0</v>
      </c>
      <c r="H271" s="28"/>
    </row>
    <row r="272" spans="1:8" s="22" customFormat="1">
      <c r="A272" s="326">
        <v>9089593</v>
      </c>
      <c r="B272" s="329" t="s">
        <v>3515</v>
      </c>
      <c r="C272" s="23" t="s">
        <v>52</v>
      </c>
      <c r="D272" s="23">
        <v>25</v>
      </c>
      <c r="E272" s="24">
        <v>789.23</v>
      </c>
      <c r="F272" s="24">
        <f>E272/100*$I$2*Main!$AF$2</f>
        <v>0</v>
      </c>
      <c r="G272" s="25">
        <f>F272*Main!$AF$4</f>
        <v>0</v>
      </c>
      <c r="H272" s="151"/>
    </row>
    <row r="273" spans="1:8" s="22" customFormat="1">
      <c r="A273" s="326">
        <v>9089633</v>
      </c>
      <c r="B273" s="329" t="s">
        <v>253</v>
      </c>
      <c r="C273" s="23"/>
      <c r="D273" s="23">
        <v>25</v>
      </c>
      <c r="E273" s="24">
        <v>250.84</v>
      </c>
      <c r="F273" s="24">
        <f>E273/100*$I$2*Main!$AF$2</f>
        <v>0</v>
      </c>
      <c r="G273" s="25">
        <f>F273*Main!$AF$4</f>
        <v>0</v>
      </c>
      <c r="H273" s="28"/>
    </row>
    <row r="274" spans="1:8" s="22" customFormat="1">
      <c r="A274" s="326">
        <v>9090869</v>
      </c>
      <c r="B274" s="329" t="s">
        <v>254</v>
      </c>
      <c r="C274" s="23"/>
      <c r="D274" s="23">
        <v>100</v>
      </c>
      <c r="E274" s="24">
        <v>43.1</v>
      </c>
      <c r="F274" s="24">
        <f>E274/100*$I$2*Main!$AF$2</f>
        <v>0</v>
      </c>
      <c r="G274" s="25">
        <f>F274*Main!$AF$4</f>
        <v>0</v>
      </c>
      <c r="H274" s="151"/>
    </row>
    <row r="275" spans="1:8" s="22" customFormat="1">
      <c r="A275" s="326">
        <v>9090845</v>
      </c>
      <c r="B275" s="329" t="s">
        <v>255</v>
      </c>
      <c r="C275" s="23"/>
      <c r="D275" s="23">
        <v>100</v>
      </c>
      <c r="E275" s="24">
        <v>30.1</v>
      </c>
      <c r="F275" s="24">
        <f>E275/100*$I$2*Main!$AF$2</f>
        <v>0</v>
      </c>
      <c r="G275" s="25">
        <f>F275*Main!$AF$4</f>
        <v>0</v>
      </c>
      <c r="H275" s="28"/>
    </row>
    <row r="276" spans="1:8" s="22" customFormat="1">
      <c r="A276" s="326">
        <v>9090846</v>
      </c>
      <c r="B276" s="329" t="s">
        <v>256</v>
      </c>
      <c r="C276" s="23"/>
      <c r="D276" s="23">
        <v>100</v>
      </c>
      <c r="E276" s="24">
        <v>27.02</v>
      </c>
      <c r="F276" s="24">
        <f>E276/100*$I$2*Main!$AF$2</f>
        <v>0</v>
      </c>
      <c r="G276" s="25">
        <f>F276*Main!$AF$4</f>
        <v>0</v>
      </c>
      <c r="H276" s="28"/>
    </row>
    <row r="277" spans="1:8" s="22" customFormat="1">
      <c r="A277" s="326">
        <v>9210848</v>
      </c>
      <c r="B277" s="329" t="s">
        <v>257</v>
      </c>
      <c r="C277" s="23"/>
      <c r="D277" s="23">
        <v>1</v>
      </c>
      <c r="E277" s="24">
        <v>50141.03</v>
      </c>
      <c r="F277" s="24">
        <f>E277/100*$I$2*Main!$AF$2</f>
        <v>0</v>
      </c>
      <c r="G277" s="25">
        <f>F277*Main!$AF$4</f>
        <v>0</v>
      </c>
      <c r="H277" s="28"/>
    </row>
    <row r="278" spans="1:8" s="22" customFormat="1">
      <c r="A278" s="326">
        <v>9088250</v>
      </c>
      <c r="B278" s="329" t="s">
        <v>122</v>
      </c>
      <c r="C278" s="23"/>
      <c r="D278" s="23">
        <v>50</v>
      </c>
      <c r="E278" s="24">
        <v>15.72</v>
      </c>
      <c r="F278" s="24">
        <f>E278/100*$I$2*Main!$AF$2</f>
        <v>0</v>
      </c>
      <c r="G278" s="25">
        <f>F278*Main!$AF$4</f>
        <v>0</v>
      </c>
      <c r="H278" s="28"/>
    </row>
    <row r="279" spans="1:8" s="22" customFormat="1">
      <c r="A279" s="326">
        <v>9099871</v>
      </c>
      <c r="B279" s="329" t="s">
        <v>123</v>
      </c>
      <c r="C279" s="23"/>
      <c r="D279" s="23">
        <v>50</v>
      </c>
      <c r="E279" s="24">
        <v>37.64</v>
      </c>
      <c r="F279" s="24">
        <f>E279/100*$I$2*Main!$AF$2</f>
        <v>0</v>
      </c>
      <c r="G279" s="25">
        <f>F279*Main!$AF$4</f>
        <v>0</v>
      </c>
      <c r="H279" s="28"/>
    </row>
    <row r="280" spans="1:8" s="22" customFormat="1">
      <c r="A280" s="326">
        <v>9088251</v>
      </c>
      <c r="B280" s="329" t="s">
        <v>124</v>
      </c>
      <c r="C280" s="23"/>
      <c r="D280" s="23">
        <v>50</v>
      </c>
      <c r="E280" s="24">
        <v>20.18</v>
      </c>
      <c r="F280" s="24">
        <f>E280/100*$I$2*Main!$AF$2</f>
        <v>0</v>
      </c>
      <c r="G280" s="25">
        <f>F280*Main!$AF$4</f>
        <v>0</v>
      </c>
      <c r="H280" s="28"/>
    </row>
    <row r="281" spans="1:8" s="22" customFormat="1">
      <c r="A281" s="326">
        <v>9091821</v>
      </c>
      <c r="B281" s="329" t="s">
        <v>172</v>
      </c>
      <c r="C281" s="23"/>
      <c r="D281" s="23">
        <v>50</v>
      </c>
      <c r="E281" s="24">
        <v>18.829999999999998</v>
      </c>
      <c r="F281" s="24">
        <f>E281/100*$I$2*Main!$AF$2</f>
        <v>0</v>
      </c>
      <c r="G281" s="25">
        <f>F281*Main!$AF$4</f>
        <v>0</v>
      </c>
      <c r="H281" s="28"/>
    </row>
    <row r="282" spans="1:8" s="22" customFormat="1">
      <c r="A282" s="326">
        <v>9091822</v>
      </c>
      <c r="B282" s="329" t="s">
        <v>173</v>
      </c>
      <c r="C282" s="23"/>
      <c r="D282" s="23">
        <v>50</v>
      </c>
      <c r="E282" s="24">
        <v>24.23</v>
      </c>
      <c r="F282" s="24">
        <f>E282/100*$I$2*Main!$AF$2</f>
        <v>0</v>
      </c>
      <c r="G282" s="25">
        <f>F282*Main!$AF$4</f>
        <v>0</v>
      </c>
      <c r="H282" s="28"/>
    </row>
    <row r="283" spans="1:8" s="22" customFormat="1">
      <c r="A283" s="326">
        <v>9089566</v>
      </c>
      <c r="B283" s="329" t="s">
        <v>174</v>
      </c>
      <c r="C283" s="23"/>
      <c r="D283" s="23">
        <v>25</v>
      </c>
      <c r="E283" s="24">
        <v>303.44</v>
      </c>
      <c r="F283" s="24">
        <f>E283/100*$I$2*Main!$AF$2</f>
        <v>0</v>
      </c>
      <c r="G283" s="25">
        <f>F283*Main!$AF$4</f>
        <v>0</v>
      </c>
      <c r="H283" s="28"/>
    </row>
    <row r="284" spans="1:8" s="22" customFormat="1">
      <c r="A284" s="326">
        <v>9100037</v>
      </c>
      <c r="B284" s="329" t="s">
        <v>125</v>
      </c>
      <c r="C284" s="23"/>
      <c r="D284" s="23">
        <v>50</v>
      </c>
      <c r="E284" s="24">
        <v>45.02</v>
      </c>
      <c r="F284" s="24">
        <f>E284/100*$I$2*Main!$AF$2</f>
        <v>0</v>
      </c>
      <c r="G284" s="25">
        <f>F284*Main!$AF$4</f>
        <v>0</v>
      </c>
      <c r="H284" s="28"/>
    </row>
    <row r="285" spans="1:8" s="22" customFormat="1">
      <c r="A285" s="326">
        <v>9100116</v>
      </c>
      <c r="B285" s="329" t="s">
        <v>126</v>
      </c>
      <c r="C285" s="23"/>
      <c r="D285" s="23">
        <v>50</v>
      </c>
      <c r="E285" s="24">
        <v>45.02</v>
      </c>
      <c r="F285" s="24">
        <f>E285/100*$I$2*Main!$AF$2</f>
        <v>0</v>
      </c>
      <c r="G285" s="25">
        <f>F285*Main!$AF$4</f>
        <v>0</v>
      </c>
      <c r="H285" s="28"/>
    </row>
    <row r="286" spans="1:8" s="22" customFormat="1">
      <c r="A286" s="326">
        <v>9102082</v>
      </c>
      <c r="B286" s="329" t="s">
        <v>226</v>
      </c>
      <c r="C286" s="23"/>
      <c r="D286" s="23">
        <v>50</v>
      </c>
      <c r="E286" s="24">
        <v>18.190000000000001</v>
      </c>
      <c r="F286" s="24">
        <f>E286/100*$I$2*Main!$AF$2</f>
        <v>0</v>
      </c>
      <c r="G286" s="25">
        <f>F286*Main!$AF$4</f>
        <v>0</v>
      </c>
      <c r="H286" s="28"/>
    </row>
    <row r="287" spans="1:8" s="22" customFormat="1">
      <c r="A287" s="326">
        <v>9073595</v>
      </c>
      <c r="B287" s="329" t="s">
        <v>127</v>
      </c>
      <c r="C287" s="23"/>
      <c r="D287" s="23">
        <v>50</v>
      </c>
      <c r="E287" s="24">
        <v>20.74</v>
      </c>
      <c r="F287" s="24">
        <f>E287/100*$I$2*Main!$AF$2</f>
        <v>0</v>
      </c>
      <c r="G287" s="25">
        <f>F287*Main!$AF$4</f>
        <v>0</v>
      </c>
      <c r="H287" s="28"/>
    </row>
    <row r="288" spans="1:8" s="22" customFormat="1">
      <c r="A288" s="326">
        <v>9073596</v>
      </c>
      <c r="B288" s="329" t="s">
        <v>128</v>
      </c>
      <c r="C288" s="23"/>
      <c r="D288" s="23">
        <v>50</v>
      </c>
      <c r="E288" s="24">
        <v>20.74</v>
      </c>
      <c r="F288" s="24">
        <f>E288/100*$I$2*Main!$AF$2</f>
        <v>0</v>
      </c>
      <c r="G288" s="25">
        <f>F288*Main!$AF$4</f>
        <v>0</v>
      </c>
      <c r="H288" s="28"/>
    </row>
    <row r="289" spans="1:8" s="22" customFormat="1">
      <c r="A289" s="326">
        <v>9072540</v>
      </c>
      <c r="B289" s="329" t="s">
        <v>129</v>
      </c>
      <c r="C289" s="23"/>
      <c r="D289" s="23">
        <v>50</v>
      </c>
      <c r="E289" s="24">
        <v>14.92</v>
      </c>
      <c r="F289" s="24">
        <f>E289/100*$I$2*Main!$AF$2</f>
        <v>0</v>
      </c>
      <c r="G289" s="25">
        <f>F289*Main!$AF$4</f>
        <v>0</v>
      </c>
      <c r="H289" s="28"/>
    </row>
    <row r="290" spans="1:8" s="22" customFormat="1">
      <c r="A290" s="326">
        <v>9076440</v>
      </c>
      <c r="B290" s="329" t="s">
        <v>130</v>
      </c>
      <c r="C290" s="23"/>
      <c r="D290" s="23">
        <v>50</v>
      </c>
      <c r="E290" s="24">
        <v>14.92</v>
      </c>
      <c r="F290" s="24">
        <f>E290/100*$I$2*Main!$AF$2</f>
        <v>0</v>
      </c>
      <c r="G290" s="25">
        <f>F290*Main!$AF$4</f>
        <v>0</v>
      </c>
      <c r="H290" s="28"/>
    </row>
    <row r="291" spans="1:8" s="22" customFormat="1">
      <c r="A291" s="326">
        <v>9072541</v>
      </c>
      <c r="B291" s="329" t="s">
        <v>131</v>
      </c>
      <c r="C291" s="23"/>
      <c r="D291" s="23">
        <v>50</v>
      </c>
      <c r="E291" s="24">
        <v>14.92</v>
      </c>
      <c r="F291" s="24">
        <f>E291/100*$I$2*Main!$AF$2</f>
        <v>0</v>
      </c>
      <c r="G291" s="25">
        <f>F291*Main!$AF$4</f>
        <v>0</v>
      </c>
      <c r="H291" s="28"/>
    </row>
    <row r="292" spans="1:8" s="22" customFormat="1">
      <c r="A292" s="326">
        <v>9072542</v>
      </c>
      <c r="B292" s="329" t="s">
        <v>132</v>
      </c>
      <c r="C292" s="23"/>
      <c r="D292" s="23">
        <v>50</v>
      </c>
      <c r="E292" s="24">
        <v>14.92</v>
      </c>
      <c r="F292" s="24">
        <f>E292/100*$I$2*Main!$AF$2</f>
        <v>0</v>
      </c>
      <c r="G292" s="25">
        <f>F292*Main!$AF$4</f>
        <v>0</v>
      </c>
      <c r="H292" s="28"/>
    </row>
    <row r="293" spans="1:8" s="22" customFormat="1">
      <c r="A293" s="326">
        <v>9090756</v>
      </c>
      <c r="B293" s="329" t="s">
        <v>133</v>
      </c>
      <c r="C293" s="23"/>
      <c r="D293" s="23">
        <v>50</v>
      </c>
      <c r="E293" s="24">
        <v>18.829999999999998</v>
      </c>
      <c r="F293" s="24">
        <f>E293/100*$I$2*Main!$AF$2</f>
        <v>0</v>
      </c>
      <c r="G293" s="25">
        <f>F293*Main!$AF$4</f>
        <v>0</v>
      </c>
      <c r="H293" s="28"/>
    </row>
    <row r="294" spans="1:8" s="22" customFormat="1">
      <c r="A294" s="326">
        <v>9090864</v>
      </c>
      <c r="B294" s="329" t="s">
        <v>134</v>
      </c>
      <c r="C294" s="23"/>
      <c r="D294" s="23">
        <v>50</v>
      </c>
      <c r="E294" s="24">
        <v>18.829999999999998</v>
      </c>
      <c r="F294" s="24">
        <f>E294/100*$I$2*Main!$AF$2</f>
        <v>0</v>
      </c>
      <c r="G294" s="25">
        <f>F294*Main!$AF$4</f>
        <v>0</v>
      </c>
      <c r="H294" s="28"/>
    </row>
    <row r="295" spans="1:8" s="22" customFormat="1">
      <c r="A295" s="326">
        <v>9103006</v>
      </c>
      <c r="B295" s="329" t="s">
        <v>135</v>
      </c>
      <c r="C295" s="23"/>
      <c r="D295" s="23">
        <v>50</v>
      </c>
      <c r="E295" s="24">
        <v>14.92</v>
      </c>
      <c r="F295" s="24">
        <f>E295/100*$I$2*Main!$AF$2</f>
        <v>0</v>
      </c>
      <c r="G295" s="25">
        <f>F295*Main!$AF$4</f>
        <v>0</v>
      </c>
      <c r="H295" s="28"/>
    </row>
    <row r="296" spans="1:8" s="22" customFormat="1">
      <c r="A296" s="326">
        <v>9088253</v>
      </c>
      <c r="B296" s="329" t="s">
        <v>227</v>
      </c>
      <c r="C296" s="23"/>
      <c r="D296" s="23">
        <v>50</v>
      </c>
      <c r="E296" s="24">
        <v>16.66</v>
      </c>
      <c r="F296" s="24">
        <f>E296/100*$I$2*Main!$AF$2</f>
        <v>0</v>
      </c>
      <c r="G296" s="25">
        <f>F296*Main!$AF$4</f>
        <v>0</v>
      </c>
      <c r="H296" s="28"/>
    </row>
    <row r="297" spans="1:8" s="22" customFormat="1">
      <c r="A297" s="326">
        <v>9088254</v>
      </c>
      <c r="B297" s="329" t="s">
        <v>228</v>
      </c>
      <c r="C297" s="23"/>
      <c r="D297" s="23">
        <v>50</v>
      </c>
      <c r="E297" s="24">
        <v>16.66</v>
      </c>
      <c r="F297" s="24">
        <f>E297/100*$I$2*Main!$AF$2</f>
        <v>0</v>
      </c>
      <c r="G297" s="25">
        <f>F297*Main!$AF$4</f>
        <v>0</v>
      </c>
      <c r="H297" s="28"/>
    </row>
    <row r="298" spans="1:8" s="22" customFormat="1">
      <c r="A298" s="326">
        <v>9081657</v>
      </c>
      <c r="B298" s="329" t="s">
        <v>136</v>
      </c>
      <c r="C298" s="23"/>
      <c r="D298" s="23">
        <v>1</v>
      </c>
      <c r="E298" s="24">
        <v>517.29999999999995</v>
      </c>
      <c r="F298" s="24">
        <f>E298/100*$I$2*Main!$AF$2</f>
        <v>0</v>
      </c>
      <c r="G298" s="25">
        <f>F298*Main!$AF$4</f>
        <v>0</v>
      </c>
      <c r="H298" s="28"/>
    </row>
    <row r="299" spans="1:8" s="22" customFormat="1">
      <c r="A299" s="326">
        <v>71925</v>
      </c>
      <c r="B299" s="329" t="s">
        <v>137</v>
      </c>
      <c r="C299" s="23"/>
      <c r="D299" s="23">
        <v>200</v>
      </c>
      <c r="E299" s="24">
        <v>4.3600000000000003</v>
      </c>
      <c r="F299" s="24">
        <f>E299/100*$I$2*Main!$AF$2</f>
        <v>0</v>
      </c>
      <c r="G299" s="25">
        <f>F299*Main!$AF$4</f>
        <v>0</v>
      </c>
      <c r="H299" s="28"/>
    </row>
    <row r="300" spans="1:8" s="22" customFormat="1">
      <c r="A300" s="326">
        <v>1008313</v>
      </c>
      <c r="B300" s="329" t="s">
        <v>138</v>
      </c>
      <c r="C300" s="23"/>
      <c r="D300" s="23">
        <v>1000</v>
      </c>
      <c r="E300" s="24">
        <v>2.2799999999999998</v>
      </c>
      <c r="F300" s="24">
        <f>E300/100*$I$2*Main!$AF$2</f>
        <v>0</v>
      </c>
      <c r="G300" s="25">
        <f>F300*Main!$AF$4</f>
        <v>0</v>
      </c>
      <c r="H300" s="28"/>
    </row>
    <row r="301" spans="1:8" s="22" customFormat="1">
      <c r="A301" s="326">
        <v>41296</v>
      </c>
      <c r="B301" s="329" t="s">
        <v>139</v>
      </c>
      <c r="C301" s="23"/>
      <c r="D301" s="23">
        <v>200</v>
      </c>
      <c r="E301" s="24">
        <v>9.98</v>
      </c>
      <c r="F301" s="24">
        <f>E301/100*$I$2*Main!$AF$2</f>
        <v>0</v>
      </c>
      <c r="G301" s="25">
        <f>F301*Main!$AF$4</f>
        <v>0</v>
      </c>
      <c r="H301" s="28"/>
    </row>
    <row r="302" spans="1:8" s="22" customFormat="1">
      <c r="A302" s="326">
        <v>9217435</v>
      </c>
      <c r="B302" s="329" t="s">
        <v>140</v>
      </c>
      <c r="C302" s="23"/>
      <c r="D302" s="23">
        <v>100</v>
      </c>
      <c r="E302" s="24">
        <v>6.82</v>
      </c>
      <c r="F302" s="24">
        <f>E302/100*$I$2*Main!$AF$2</f>
        <v>0</v>
      </c>
      <c r="G302" s="25">
        <f>F302*Main!$AF$4</f>
        <v>0</v>
      </c>
      <c r="H302" s="28"/>
    </row>
    <row r="303" spans="1:8" s="22" customFormat="1">
      <c r="A303" s="326">
        <v>9238321</v>
      </c>
      <c r="B303" s="329" t="s">
        <v>141</v>
      </c>
      <c r="C303" s="23"/>
      <c r="D303" s="23">
        <v>100</v>
      </c>
      <c r="E303" s="24">
        <v>6.43</v>
      </c>
      <c r="F303" s="24">
        <f>E303/100*$I$2*Main!$AF$2</f>
        <v>0</v>
      </c>
      <c r="G303" s="25">
        <f>F303*Main!$AF$4</f>
        <v>0</v>
      </c>
      <c r="H303" s="28"/>
    </row>
    <row r="304" spans="1:8" s="22" customFormat="1">
      <c r="A304" s="326">
        <v>45169</v>
      </c>
      <c r="B304" s="329" t="s">
        <v>2072</v>
      </c>
      <c r="C304" s="23"/>
      <c r="D304" s="23">
        <v>200</v>
      </c>
      <c r="E304" s="24">
        <v>8.74</v>
      </c>
      <c r="F304" s="24">
        <f>E304/100*$I$2*Main!$AF$2</f>
        <v>0</v>
      </c>
      <c r="G304" s="25">
        <f>F304*Main!$AF$4</f>
        <v>0</v>
      </c>
      <c r="H304" s="28"/>
    </row>
    <row r="305" spans="1:8" s="22" customFormat="1">
      <c r="A305" s="326">
        <v>9082429</v>
      </c>
      <c r="B305" s="329" t="s">
        <v>229</v>
      </c>
      <c r="C305" s="23"/>
      <c r="D305" s="23">
        <v>200</v>
      </c>
      <c r="E305" s="24">
        <v>10.3</v>
      </c>
      <c r="F305" s="24">
        <f>E305/100*$I$2*Main!$AF$2</f>
        <v>0</v>
      </c>
      <c r="G305" s="25">
        <f>F305*Main!$AF$4</f>
        <v>0</v>
      </c>
      <c r="H305" s="28"/>
    </row>
    <row r="306" spans="1:8" s="22" customFormat="1">
      <c r="A306" s="326">
        <v>72120</v>
      </c>
      <c r="B306" s="329" t="s">
        <v>142</v>
      </c>
      <c r="C306" s="23"/>
      <c r="D306" s="23">
        <v>50</v>
      </c>
      <c r="E306" s="24">
        <v>7.12</v>
      </c>
      <c r="F306" s="24">
        <f>E306/100*$I$2*Main!$AF$2</f>
        <v>0</v>
      </c>
      <c r="G306" s="25">
        <f>F306*Main!$AF$4</f>
        <v>0</v>
      </c>
      <c r="H306" s="28"/>
    </row>
    <row r="307" spans="1:8" s="22" customFormat="1">
      <c r="A307" s="326">
        <v>9079298</v>
      </c>
      <c r="B307" s="329" t="s">
        <v>143</v>
      </c>
      <c r="C307" s="23"/>
      <c r="D307" s="23">
        <v>1000</v>
      </c>
      <c r="E307" s="24">
        <v>10.14</v>
      </c>
      <c r="F307" s="24">
        <f>E307/100*$I$2*Main!$AF$2</f>
        <v>0</v>
      </c>
      <c r="G307" s="25">
        <f>F307*Main!$AF$4</f>
        <v>0</v>
      </c>
      <c r="H307" s="28"/>
    </row>
    <row r="308" spans="1:8" s="22" customFormat="1">
      <c r="A308" s="326">
        <v>48296</v>
      </c>
      <c r="B308" s="329" t="s">
        <v>144</v>
      </c>
      <c r="C308" s="23"/>
      <c r="D308" s="23">
        <v>200</v>
      </c>
      <c r="E308" s="24">
        <v>3.76</v>
      </c>
      <c r="F308" s="24">
        <f>E308/100*$I$2*Main!$AF$2</f>
        <v>0</v>
      </c>
      <c r="G308" s="25">
        <f>F308*Main!$AF$4</f>
        <v>0</v>
      </c>
      <c r="H308" s="28"/>
    </row>
    <row r="309" spans="1:8" s="22" customFormat="1">
      <c r="A309" s="326">
        <v>1078660</v>
      </c>
      <c r="B309" s="329" t="s">
        <v>258</v>
      </c>
      <c r="C309" s="23"/>
      <c r="D309" s="23">
        <v>200</v>
      </c>
      <c r="E309" s="24">
        <v>75.72</v>
      </c>
      <c r="F309" s="24">
        <f>E309/100*$I$2*Main!$AF$2</f>
        <v>0</v>
      </c>
      <c r="G309" s="25">
        <f>F309*Main!$AF$4</f>
        <v>0</v>
      </c>
      <c r="H309" s="28"/>
    </row>
    <row r="310" spans="1:8" s="22" customFormat="1">
      <c r="A310" s="326">
        <v>1078661</v>
      </c>
      <c r="B310" s="329" t="s">
        <v>259</v>
      </c>
      <c r="C310" s="23"/>
      <c r="D310" s="23">
        <v>200</v>
      </c>
      <c r="E310" s="24">
        <v>85.55</v>
      </c>
      <c r="F310" s="24">
        <f>E310/100*$I$2*Main!$AF$2</f>
        <v>0</v>
      </c>
      <c r="G310" s="25">
        <f>F310*Main!$AF$4</f>
        <v>0</v>
      </c>
      <c r="H310" s="28"/>
    </row>
    <row r="311" spans="1:8" s="22" customFormat="1">
      <c r="A311" s="326">
        <v>1078662</v>
      </c>
      <c r="B311" s="329" t="s">
        <v>260</v>
      </c>
      <c r="C311" s="23"/>
      <c r="D311" s="23">
        <v>200</v>
      </c>
      <c r="E311" s="24">
        <v>87.82</v>
      </c>
      <c r="F311" s="24">
        <f>E311/100*$I$2*Main!$AF$2</f>
        <v>0</v>
      </c>
      <c r="G311" s="25">
        <f>F311*Main!$AF$4</f>
        <v>0</v>
      </c>
      <c r="H311" s="28"/>
    </row>
    <row r="312" spans="1:8" s="22" customFormat="1">
      <c r="A312" s="326">
        <v>1079198</v>
      </c>
      <c r="B312" s="329" t="s">
        <v>261</v>
      </c>
      <c r="C312" s="23"/>
      <c r="D312" s="23">
        <v>400</v>
      </c>
      <c r="E312" s="24">
        <v>27</v>
      </c>
      <c r="F312" s="24">
        <f>E312/100*$I$2*Main!$AF$2</f>
        <v>0</v>
      </c>
      <c r="G312" s="25">
        <f>F312*Main!$AF$4</f>
        <v>0</v>
      </c>
      <c r="H312" s="28"/>
    </row>
    <row r="313" spans="1:8" s="22" customFormat="1">
      <c r="A313" s="326">
        <v>1079199</v>
      </c>
      <c r="B313" s="329" t="s">
        <v>262</v>
      </c>
      <c r="C313" s="23"/>
      <c r="D313" s="23">
        <v>400</v>
      </c>
      <c r="E313" s="24">
        <v>29.39</v>
      </c>
      <c r="F313" s="24">
        <f>E313/100*$I$2*Main!$AF$2</f>
        <v>0</v>
      </c>
      <c r="G313" s="25">
        <f>F313*Main!$AF$4</f>
        <v>0</v>
      </c>
      <c r="H313" s="28"/>
    </row>
    <row r="314" spans="1:8" s="22" customFormat="1">
      <c r="A314" s="326">
        <v>1079200</v>
      </c>
      <c r="B314" s="329" t="s">
        <v>263</v>
      </c>
      <c r="C314" s="23"/>
      <c r="D314" s="23">
        <v>400</v>
      </c>
      <c r="E314" s="24">
        <v>34.72</v>
      </c>
      <c r="F314" s="24">
        <f>E314/100*$I$2*Main!$AF$2</f>
        <v>0</v>
      </c>
      <c r="G314" s="25">
        <f>F314*Main!$AF$4</f>
        <v>0</v>
      </c>
      <c r="H314" s="28"/>
    </row>
    <row r="315" spans="1:8" s="22" customFormat="1">
      <c r="A315" s="326">
        <v>1079210</v>
      </c>
      <c r="B315" s="329" t="s">
        <v>3516</v>
      </c>
      <c r="C315" s="23" t="s">
        <v>52</v>
      </c>
      <c r="D315" s="23">
        <v>400</v>
      </c>
      <c r="E315" s="24">
        <v>38.93</v>
      </c>
      <c r="F315" s="24">
        <f>E315/100*$I$2*Main!$AF$2</f>
        <v>0</v>
      </c>
      <c r="G315" s="25">
        <f>F315*Main!$AF$4</f>
        <v>0</v>
      </c>
      <c r="H315" s="28"/>
    </row>
    <row r="316" spans="1:8" s="22" customFormat="1">
      <c r="A316" s="326">
        <v>1079211</v>
      </c>
      <c r="B316" s="329" t="s">
        <v>264</v>
      </c>
      <c r="C316" s="23"/>
      <c r="D316" s="23">
        <v>400</v>
      </c>
      <c r="E316" s="24">
        <v>41.34</v>
      </c>
      <c r="F316" s="24">
        <f>E316/100*$I$2*Main!$AF$2</f>
        <v>0</v>
      </c>
      <c r="G316" s="25">
        <f>F316*Main!$AF$4</f>
        <v>0</v>
      </c>
      <c r="H316" s="28"/>
    </row>
    <row r="317" spans="1:8" s="22" customFormat="1">
      <c r="A317" s="326">
        <v>1079212</v>
      </c>
      <c r="B317" s="329" t="s">
        <v>3517</v>
      </c>
      <c r="C317" s="23" t="s">
        <v>52</v>
      </c>
      <c r="D317" s="23">
        <v>400</v>
      </c>
      <c r="E317" s="24">
        <v>46.68</v>
      </c>
      <c r="F317" s="24">
        <f>E317/100*$I$2*Main!$AF$2</f>
        <v>0</v>
      </c>
      <c r="G317" s="25">
        <f>F317*Main!$AF$4</f>
        <v>0</v>
      </c>
      <c r="H317" s="28"/>
    </row>
    <row r="318" spans="1:8" s="22" customFormat="1">
      <c r="A318" s="326">
        <v>1079222</v>
      </c>
      <c r="B318" s="329" t="s">
        <v>265</v>
      </c>
      <c r="C318" s="23"/>
      <c r="D318" s="23">
        <v>400</v>
      </c>
      <c r="E318" s="24">
        <v>34.96</v>
      </c>
      <c r="F318" s="24">
        <f>E318/100*$I$2*Main!$AF$2</f>
        <v>0</v>
      </c>
      <c r="G318" s="25">
        <f>F318*Main!$AF$4</f>
        <v>0</v>
      </c>
      <c r="H318" s="151"/>
    </row>
    <row r="319" spans="1:8" s="22" customFormat="1">
      <c r="A319" s="326">
        <v>1079223</v>
      </c>
      <c r="B319" s="329" t="s">
        <v>266</v>
      </c>
      <c r="C319" s="23"/>
      <c r="D319" s="23">
        <v>400</v>
      </c>
      <c r="E319" s="24">
        <v>37.36</v>
      </c>
      <c r="F319" s="24">
        <f>E319/100*$I$2*Main!$AF$2</f>
        <v>0</v>
      </c>
      <c r="G319" s="25">
        <f>F319*Main!$AF$4</f>
        <v>0</v>
      </c>
      <c r="H319" s="28"/>
    </row>
    <row r="320" spans="1:8" s="22" customFormat="1">
      <c r="A320" s="326">
        <v>1079224</v>
      </c>
      <c r="B320" s="329" t="s">
        <v>267</v>
      </c>
      <c r="C320" s="23"/>
      <c r="D320" s="23">
        <v>400</v>
      </c>
      <c r="E320" s="24">
        <v>42.7</v>
      </c>
      <c r="F320" s="24">
        <f>E320/100*$I$2*Main!$AF$2</f>
        <v>0</v>
      </c>
      <c r="G320" s="25">
        <f>F320*Main!$AF$4</f>
        <v>0</v>
      </c>
      <c r="H320" s="151"/>
    </row>
    <row r="321" spans="1:8" s="22" customFormat="1">
      <c r="A321" s="326">
        <v>1074727</v>
      </c>
      <c r="B321" s="329" t="s">
        <v>268</v>
      </c>
      <c r="C321" s="23"/>
      <c r="D321" s="23">
        <v>400</v>
      </c>
      <c r="E321" s="24">
        <v>38.56</v>
      </c>
      <c r="F321" s="24">
        <f>E321/100*$I$2*Main!$AF$2</f>
        <v>0</v>
      </c>
      <c r="G321" s="25">
        <f>F321*Main!$AF$4</f>
        <v>0</v>
      </c>
      <c r="H321" s="28"/>
    </row>
    <row r="322" spans="1:8" s="22" customFormat="1">
      <c r="A322" s="326">
        <v>1074728</v>
      </c>
      <c r="B322" s="329" t="s">
        <v>269</v>
      </c>
      <c r="C322" s="23"/>
      <c r="D322" s="23">
        <v>400</v>
      </c>
      <c r="E322" s="24">
        <v>57.84</v>
      </c>
      <c r="F322" s="24">
        <f>E322/100*$I$2*Main!$AF$2</f>
        <v>0</v>
      </c>
      <c r="G322" s="25">
        <f>F322*Main!$AF$4</f>
        <v>0</v>
      </c>
      <c r="H322" s="28"/>
    </row>
    <row r="323" spans="1:8" s="22" customFormat="1">
      <c r="A323" s="326">
        <v>79325</v>
      </c>
      <c r="B323" s="329" t="s">
        <v>270</v>
      </c>
      <c r="C323" s="23"/>
      <c r="D323" s="23">
        <v>50</v>
      </c>
      <c r="E323" s="24">
        <v>124.2</v>
      </c>
      <c r="F323" s="24">
        <f>E323/100*$I$2*Main!$AF$2</f>
        <v>0</v>
      </c>
      <c r="G323" s="25">
        <f>F323*Main!$AF$4</f>
        <v>0</v>
      </c>
      <c r="H323" s="28"/>
    </row>
    <row r="324" spans="1:8" s="22" customFormat="1">
      <c r="A324" s="326">
        <v>1074730</v>
      </c>
      <c r="B324" s="329" t="s">
        <v>271</v>
      </c>
      <c r="C324" s="23"/>
      <c r="D324" s="23">
        <v>400</v>
      </c>
      <c r="E324" s="24">
        <v>115.64</v>
      </c>
      <c r="F324" s="24">
        <f>E324/100*$I$2*Main!$AF$2</f>
        <v>0</v>
      </c>
      <c r="G324" s="25">
        <f>F324*Main!$AF$4</f>
        <v>0</v>
      </c>
      <c r="H324" s="28"/>
    </row>
    <row r="325" spans="1:8" s="22" customFormat="1">
      <c r="A325" s="326">
        <v>1074731</v>
      </c>
      <c r="B325" s="329" t="s">
        <v>272</v>
      </c>
      <c r="C325" s="23"/>
      <c r="D325" s="23">
        <v>400</v>
      </c>
      <c r="E325" s="24">
        <v>124.2</v>
      </c>
      <c r="F325" s="24">
        <f>E325/100*$I$2*Main!$AF$2</f>
        <v>0</v>
      </c>
      <c r="G325" s="25">
        <f>F325*Main!$AF$4</f>
        <v>0</v>
      </c>
      <c r="H325" s="28"/>
    </row>
    <row r="326" spans="1:8" s="22" customFormat="1">
      <c r="A326" s="326">
        <v>9037365</v>
      </c>
      <c r="B326" s="329" t="s">
        <v>273</v>
      </c>
      <c r="C326" s="23"/>
      <c r="D326" s="23">
        <v>2500</v>
      </c>
      <c r="E326" s="24">
        <v>11.58</v>
      </c>
      <c r="F326" s="24">
        <f>E326/100*$I$2*Main!$AF$2</f>
        <v>0</v>
      </c>
      <c r="G326" s="25">
        <f>F326*Main!$AF$4</f>
        <v>0</v>
      </c>
      <c r="H326" s="28"/>
    </row>
    <row r="327" spans="1:8" s="22" customFormat="1">
      <c r="A327" s="326">
        <v>9075163</v>
      </c>
      <c r="B327" s="329" t="s">
        <v>274</v>
      </c>
      <c r="C327" s="23"/>
      <c r="D327" s="23">
        <v>10</v>
      </c>
      <c r="E327" s="24">
        <v>705.14</v>
      </c>
      <c r="F327" s="24">
        <f>E327/100*$I$2*Main!$AF$2</f>
        <v>0</v>
      </c>
      <c r="G327" s="25">
        <f>F327*Main!$AF$4</f>
        <v>0</v>
      </c>
      <c r="H327" s="28"/>
    </row>
    <row r="328" spans="1:8" s="22" customFormat="1">
      <c r="A328" s="326">
        <v>9075164</v>
      </c>
      <c r="B328" s="329" t="s">
        <v>275</v>
      </c>
      <c r="C328" s="23"/>
      <c r="D328" s="23">
        <v>10</v>
      </c>
      <c r="E328" s="24">
        <v>631.57000000000005</v>
      </c>
      <c r="F328" s="24">
        <f>E328/100*$I$2*Main!$AF$2</f>
        <v>0</v>
      </c>
      <c r="G328" s="25">
        <f>F328*Main!$AF$4</f>
        <v>0</v>
      </c>
      <c r="H328" s="28"/>
    </row>
    <row r="329" spans="1:8" s="22" customFormat="1">
      <c r="A329" s="326">
        <v>9239784</v>
      </c>
      <c r="B329" s="329" t="s">
        <v>276</v>
      </c>
      <c r="C329" s="23"/>
      <c r="D329" s="23">
        <v>1</v>
      </c>
      <c r="E329" s="24">
        <v>4106</v>
      </c>
      <c r="F329" s="24">
        <f>E329/100*$I$2*Main!$AF$2</f>
        <v>0</v>
      </c>
      <c r="G329" s="25">
        <f>F329*Main!$AF$4</f>
        <v>0</v>
      </c>
      <c r="H329" s="28"/>
    </row>
    <row r="330" spans="1:8" s="22" customFormat="1">
      <c r="A330" s="326">
        <v>9248766</v>
      </c>
      <c r="B330" s="329" t="s">
        <v>277</v>
      </c>
      <c r="C330" s="23"/>
      <c r="D330" s="23">
        <v>50</v>
      </c>
      <c r="E330" s="24">
        <v>321.91000000000003</v>
      </c>
      <c r="F330" s="24">
        <f>E330/100*$I$2*Main!$AF$2</f>
        <v>0</v>
      </c>
      <c r="G330" s="25">
        <f>F330*Main!$AF$4</f>
        <v>0</v>
      </c>
      <c r="H330" s="28"/>
    </row>
    <row r="331" spans="1:8" s="22" customFormat="1">
      <c r="A331" s="326">
        <v>9046480</v>
      </c>
      <c r="B331" s="329" t="s">
        <v>278</v>
      </c>
      <c r="C331" s="23"/>
      <c r="D331" s="23">
        <v>100</v>
      </c>
      <c r="E331" s="24">
        <v>520.99</v>
      </c>
      <c r="F331" s="24">
        <f>E331/100*$I$2*Main!$AF$2</f>
        <v>0</v>
      </c>
      <c r="G331" s="25">
        <f>F331*Main!$AF$4</f>
        <v>0</v>
      </c>
      <c r="H331" s="28"/>
    </row>
    <row r="332" spans="1:8" s="22" customFormat="1">
      <c r="A332" s="326">
        <v>9079390</v>
      </c>
      <c r="B332" s="329" t="s">
        <v>4273</v>
      </c>
      <c r="C332" s="23"/>
      <c r="D332" s="23">
        <v>1</v>
      </c>
      <c r="E332" s="24">
        <v>2108.1</v>
      </c>
      <c r="F332" s="24">
        <f>E332/100*$I$2*Main!$AF$2</f>
        <v>0</v>
      </c>
      <c r="G332" s="25">
        <f>F332*Main!$AF$4</f>
        <v>0</v>
      </c>
      <c r="H332" s="28"/>
    </row>
    <row r="333" spans="1:8" s="22" customFormat="1">
      <c r="A333" s="326">
        <v>72134</v>
      </c>
      <c r="B333" s="329" t="s">
        <v>4274</v>
      </c>
      <c r="C333" s="23"/>
      <c r="D333" s="23">
        <v>10</v>
      </c>
      <c r="E333" s="24">
        <v>756.97</v>
      </c>
      <c r="F333" s="24">
        <f>E333/100*$I$2*Main!$AF$2</f>
        <v>0</v>
      </c>
      <c r="G333" s="25">
        <f>F333*Main!$AF$4</f>
        <v>0</v>
      </c>
      <c r="H333" s="28"/>
    </row>
    <row r="334" spans="1:8" s="22" customFormat="1">
      <c r="A334" s="326">
        <v>45025</v>
      </c>
      <c r="B334" s="329" t="s">
        <v>4275</v>
      </c>
      <c r="C334" s="23"/>
      <c r="D334" s="23">
        <v>1</v>
      </c>
      <c r="E334" s="24">
        <v>1744.36</v>
      </c>
      <c r="F334" s="24">
        <f>E334/100*$I$2*Main!$AF$2</f>
        <v>0</v>
      </c>
      <c r="G334" s="25">
        <f>F334*Main!$AF$4</f>
        <v>0</v>
      </c>
      <c r="H334" s="28"/>
    </row>
    <row r="335" spans="1:8" s="22" customFormat="1">
      <c r="A335" s="326">
        <v>45026</v>
      </c>
      <c r="B335" s="329" t="s">
        <v>4276</v>
      </c>
      <c r="C335" s="23"/>
      <c r="D335" s="23">
        <v>1</v>
      </c>
      <c r="E335" s="24">
        <v>1744.36</v>
      </c>
      <c r="F335" s="24">
        <f>E335/100*$I$2*Main!$AF$2</f>
        <v>0</v>
      </c>
      <c r="G335" s="25">
        <f>F335*Main!$AF$4</f>
        <v>0</v>
      </c>
      <c r="H335" s="28"/>
    </row>
    <row r="336" spans="1:8" s="22" customFormat="1">
      <c r="A336" s="326">
        <v>1001142</v>
      </c>
      <c r="B336" s="329" t="s">
        <v>279</v>
      </c>
      <c r="C336" s="23"/>
      <c r="D336" s="23">
        <v>50</v>
      </c>
      <c r="E336" s="24">
        <v>375.3</v>
      </c>
      <c r="F336" s="24">
        <f>E336/100*$I$2*Main!$AF$2</f>
        <v>0</v>
      </c>
      <c r="G336" s="25">
        <f>F336*Main!$AF$4</f>
        <v>0</v>
      </c>
      <c r="H336" s="28"/>
    </row>
    <row r="337" spans="1:8" s="22" customFormat="1">
      <c r="A337" s="326">
        <v>1001143</v>
      </c>
      <c r="B337" s="329" t="s">
        <v>280</v>
      </c>
      <c r="C337" s="23"/>
      <c r="D337" s="23">
        <v>50</v>
      </c>
      <c r="E337" s="24">
        <v>375.3</v>
      </c>
      <c r="F337" s="24">
        <f>E337/100*$I$2*Main!$AF$2</f>
        <v>0</v>
      </c>
      <c r="G337" s="25">
        <f>F337*Main!$AF$4</f>
        <v>0</v>
      </c>
      <c r="H337" s="28"/>
    </row>
    <row r="338" spans="1:8" s="22" customFormat="1">
      <c r="A338" s="326">
        <v>21575</v>
      </c>
      <c r="B338" s="329" t="s">
        <v>281</v>
      </c>
      <c r="C338" s="23"/>
      <c r="D338" s="23">
        <v>10</v>
      </c>
      <c r="E338" s="24">
        <v>1289.08</v>
      </c>
      <c r="F338" s="24">
        <f>E338/100*$I$2*Main!$AF$2</f>
        <v>0</v>
      </c>
      <c r="G338" s="25">
        <f>F338*Main!$AF$4</f>
        <v>0</v>
      </c>
      <c r="H338" s="28"/>
    </row>
    <row r="339" spans="1:8" s="22" customFormat="1">
      <c r="A339" s="326">
        <v>21698</v>
      </c>
      <c r="B339" s="329" t="s">
        <v>282</v>
      </c>
      <c r="C339" s="23"/>
      <c r="D339" s="23">
        <v>10</v>
      </c>
      <c r="E339" s="24">
        <v>1289.08</v>
      </c>
      <c r="F339" s="24">
        <f>E339/100*$I$2*Main!$AF$2</f>
        <v>0</v>
      </c>
      <c r="G339" s="25">
        <f>F339*Main!$AF$4</f>
        <v>0</v>
      </c>
      <c r="H339" s="28"/>
    </row>
    <row r="340" spans="1:8" s="22" customFormat="1">
      <c r="A340" s="326">
        <v>13235</v>
      </c>
      <c r="B340" s="329" t="s">
        <v>283</v>
      </c>
      <c r="C340" s="23"/>
      <c r="D340" s="23">
        <v>10</v>
      </c>
      <c r="E340" s="24">
        <v>224.77</v>
      </c>
      <c r="F340" s="24">
        <f>E340/100*$I$2*Main!$AF$2</f>
        <v>0</v>
      </c>
      <c r="G340" s="25">
        <f>F340*Main!$AF$4</f>
        <v>0</v>
      </c>
      <c r="H340" s="28"/>
    </row>
    <row r="341" spans="1:8" s="22" customFormat="1">
      <c r="A341" s="326">
        <v>9148180</v>
      </c>
      <c r="B341" s="329" t="s">
        <v>284</v>
      </c>
      <c r="C341" s="23"/>
      <c r="D341" s="23">
        <v>1</v>
      </c>
      <c r="E341" s="24">
        <v>131315.87</v>
      </c>
      <c r="F341" s="24">
        <f>E341/100*$I$2*Main!$AF$2</f>
        <v>0</v>
      </c>
      <c r="G341" s="25">
        <f>F341*Main!$AF$4</f>
        <v>0</v>
      </c>
      <c r="H341" s="28"/>
    </row>
    <row r="342" spans="1:8" s="22" customFormat="1">
      <c r="A342" s="326">
        <v>9148202</v>
      </c>
      <c r="B342" s="329" t="s">
        <v>285</v>
      </c>
      <c r="C342" s="23"/>
      <c r="D342" s="23">
        <v>1</v>
      </c>
      <c r="E342" s="24">
        <v>139808.78</v>
      </c>
      <c r="F342" s="24">
        <f>E342/100*$I$2*Main!$AF$2</f>
        <v>0</v>
      </c>
      <c r="G342" s="25">
        <f>F342*Main!$AF$4</f>
        <v>0</v>
      </c>
      <c r="H342" s="28"/>
    </row>
    <row r="343" spans="1:8" s="22" customFormat="1">
      <c r="A343" s="326">
        <v>9148205</v>
      </c>
      <c r="B343" s="329" t="s">
        <v>286</v>
      </c>
      <c r="C343" s="23"/>
      <c r="D343" s="23">
        <v>1</v>
      </c>
      <c r="E343" s="24">
        <v>152542.56</v>
      </c>
      <c r="F343" s="24">
        <f>E343/100*$I$2*Main!$AF$2</f>
        <v>0</v>
      </c>
      <c r="G343" s="25">
        <f>F343*Main!$AF$4</f>
        <v>0</v>
      </c>
      <c r="H343" s="28"/>
    </row>
    <row r="344" spans="1:8" s="22" customFormat="1">
      <c r="A344" s="326">
        <v>9148206</v>
      </c>
      <c r="B344" s="329" t="s">
        <v>287</v>
      </c>
      <c r="C344" s="23"/>
      <c r="D344" s="23">
        <v>1</v>
      </c>
      <c r="E344" s="24">
        <v>156783.25</v>
      </c>
      <c r="F344" s="24">
        <f>E344/100*$I$2*Main!$AF$2</f>
        <v>0</v>
      </c>
      <c r="G344" s="25">
        <f>F344*Main!$AF$4</f>
        <v>0</v>
      </c>
      <c r="H344" s="28"/>
    </row>
    <row r="345" spans="1:8" s="22" customFormat="1">
      <c r="A345" s="326">
        <v>9116581</v>
      </c>
      <c r="B345" s="329" t="s">
        <v>288</v>
      </c>
      <c r="C345" s="23"/>
      <c r="D345" s="23">
        <v>1</v>
      </c>
      <c r="E345" s="24">
        <v>161024.1</v>
      </c>
      <c r="F345" s="24">
        <f>E345/100*$I$2*Main!$AF$2</f>
        <v>0</v>
      </c>
      <c r="G345" s="25">
        <f>F345*Main!$AF$4</f>
        <v>0</v>
      </c>
      <c r="H345" s="28"/>
    </row>
    <row r="346" spans="1:8" s="22" customFormat="1">
      <c r="A346" s="326">
        <v>9148562</v>
      </c>
      <c r="B346" s="329" t="s">
        <v>289</v>
      </c>
      <c r="C346" s="23"/>
      <c r="D346" s="23">
        <v>1</v>
      </c>
      <c r="E346" s="24">
        <v>5252.87</v>
      </c>
      <c r="F346" s="24">
        <f>E346/100*$I$2*Main!$AF$2</f>
        <v>0</v>
      </c>
      <c r="G346" s="25">
        <f>F346*Main!$AF$4</f>
        <v>0</v>
      </c>
      <c r="H346" s="28"/>
    </row>
    <row r="347" spans="1:8" s="22" customFormat="1">
      <c r="A347" s="326">
        <v>9275796</v>
      </c>
      <c r="B347" s="329" t="s">
        <v>3518</v>
      </c>
      <c r="C347" s="23" t="s">
        <v>3519</v>
      </c>
      <c r="D347" s="23">
        <v>1</v>
      </c>
      <c r="E347" s="24">
        <v>17788.22</v>
      </c>
      <c r="F347" s="24">
        <f>E347/100*$I$2*Main!$AF$2</f>
        <v>0</v>
      </c>
      <c r="G347" s="25">
        <f>F347*Main!$AF$4</f>
        <v>0</v>
      </c>
      <c r="H347" s="28"/>
    </row>
    <row r="348" spans="1:8" s="22" customFormat="1">
      <c r="A348" s="326">
        <v>9275794</v>
      </c>
      <c r="B348" s="329" t="s">
        <v>3520</v>
      </c>
      <c r="C348" s="23" t="s">
        <v>3519</v>
      </c>
      <c r="D348" s="23">
        <v>1</v>
      </c>
      <c r="E348" s="24">
        <v>18261</v>
      </c>
      <c r="F348" s="24">
        <f>E348/100*$I$2*Main!$AF$2</f>
        <v>0</v>
      </c>
      <c r="G348" s="25">
        <f>F348*Main!$AF$4</f>
        <v>0</v>
      </c>
      <c r="H348" s="151"/>
    </row>
    <row r="349" spans="1:8" s="22" customFormat="1">
      <c r="A349" s="326">
        <v>9275787</v>
      </c>
      <c r="B349" s="329" t="s">
        <v>3521</v>
      </c>
      <c r="C349" s="23" t="s">
        <v>3519</v>
      </c>
      <c r="D349" s="23">
        <v>1</v>
      </c>
      <c r="E349" s="24">
        <v>19363.580000000002</v>
      </c>
      <c r="F349" s="24">
        <f>E349/100*$I$2*Main!$AF$2</f>
        <v>0</v>
      </c>
      <c r="G349" s="25">
        <f>F349*Main!$AF$4</f>
        <v>0</v>
      </c>
      <c r="H349" s="151"/>
    </row>
    <row r="350" spans="1:8" s="22" customFormat="1">
      <c r="A350" s="326">
        <v>9275740</v>
      </c>
      <c r="B350" s="329" t="s">
        <v>3522</v>
      </c>
      <c r="C350" s="23" t="s">
        <v>3519</v>
      </c>
      <c r="D350" s="23">
        <v>1</v>
      </c>
      <c r="E350" s="24">
        <v>19677.66</v>
      </c>
      <c r="F350" s="24">
        <f>E350/100*$I$2*Main!$AF$2</f>
        <v>0</v>
      </c>
      <c r="G350" s="25">
        <f>F350*Main!$AF$4</f>
        <v>0</v>
      </c>
      <c r="H350" s="28"/>
    </row>
    <row r="351" spans="1:8" s="22" customFormat="1">
      <c r="A351" s="326">
        <v>9275786</v>
      </c>
      <c r="B351" s="329" t="s">
        <v>3523</v>
      </c>
      <c r="C351" s="23" t="s">
        <v>3519</v>
      </c>
      <c r="D351" s="23">
        <v>1</v>
      </c>
      <c r="E351" s="24">
        <v>24557.38</v>
      </c>
      <c r="F351" s="24">
        <f>E351/100*$I$2*Main!$AF$2</f>
        <v>0</v>
      </c>
      <c r="G351" s="25">
        <f>F351*Main!$AF$4</f>
        <v>0</v>
      </c>
      <c r="H351" s="28"/>
    </row>
    <row r="352" spans="1:8" s="22" customFormat="1">
      <c r="A352" s="326">
        <v>9275785</v>
      </c>
      <c r="B352" s="329" t="s">
        <v>3524</v>
      </c>
      <c r="C352" s="23" t="s">
        <v>3519</v>
      </c>
      <c r="D352" s="23">
        <v>1</v>
      </c>
      <c r="E352" s="24">
        <v>25030.14</v>
      </c>
      <c r="F352" s="24">
        <f>E352/100*$I$2*Main!$AF$2</f>
        <v>0</v>
      </c>
      <c r="G352" s="25">
        <f>F352*Main!$AF$4</f>
        <v>0</v>
      </c>
      <c r="H352" s="28"/>
    </row>
    <row r="353" spans="1:8" s="22" customFormat="1">
      <c r="A353" s="326">
        <v>9275783</v>
      </c>
      <c r="B353" s="329" t="s">
        <v>3525</v>
      </c>
      <c r="C353" s="23" t="s">
        <v>3519</v>
      </c>
      <c r="D353" s="23">
        <v>1</v>
      </c>
      <c r="E353" s="24">
        <v>26289.77</v>
      </c>
      <c r="F353" s="24">
        <f>E353/100*$I$2*Main!$AF$2</f>
        <v>0</v>
      </c>
      <c r="G353" s="25">
        <f>F353*Main!$AF$4</f>
        <v>0</v>
      </c>
      <c r="H353" s="28"/>
    </row>
    <row r="354" spans="1:8" s="22" customFormat="1">
      <c r="A354" s="326">
        <v>9275782</v>
      </c>
      <c r="B354" s="329" t="s">
        <v>3526</v>
      </c>
      <c r="C354" s="23" t="s">
        <v>3519</v>
      </c>
      <c r="D354" s="23">
        <v>1</v>
      </c>
      <c r="E354" s="24">
        <v>26605.52</v>
      </c>
      <c r="F354" s="24">
        <f>E354/100*$I$2*Main!$AF$2</f>
        <v>0</v>
      </c>
      <c r="G354" s="25">
        <f>F354*Main!$AF$4</f>
        <v>0</v>
      </c>
      <c r="H354" s="28"/>
    </row>
    <row r="355" spans="1:8" s="22" customFormat="1">
      <c r="A355" s="326">
        <v>9278780</v>
      </c>
      <c r="B355" s="329" t="s">
        <v>3527</v>
      </c>
      <c r="C355" s="23" t="s">
        <v>52</v>
      </c>
      <c r="D355" s="23">
        <v>1</v>
      </c>
      <c r="E355" s="24">
        <v>35576.44</v>
      </c>
      <c r="F355" s="24">
        <f>E355/100*$I$2*Main!$AF$2</f>
        <v>0</v>
      </c>
      <c r="G355" s="25">
        <f>F355*Main!$AF$4</f>
        <v>0</v>
      </c>
      <c r="H355" s="28"/>
    </row>
    <row r="356" spans="1:8" s="22" customFormat="1">
      <c r="A356" s="326">
        <v>9278791</v>
      </c>
      <c r="B356" s="329" t="s">
        <v>3528</v>
      </c>
      <c r="C356" s="23" t="s">
        <v>52</v>
      </c>
      <c r="D356" s="23">
        <v>1</v>
      </c>
      <c r="E356" s="24">
        <v>36521.99</v>
      </c>
      <c r="F356" s="24">
        <f>E356/100*$I$2*Main!$AF$2</f>
        <v>0</v>
      </c>
      <c r="G356" s="25">
        <f>F356*Main!$AF$4</f>
        <v>0</v>
      </c>
      <c r="H356" s="28"/>
    </row>
    <row r="357" spans="1:8" s="22" customFormat="1">
      <c r="A357" s="326">
        <v>9278793</v>
      </c>
      <c r="B357" s="329" t="s">
        <v>3529</v>
      </c>
      <c r="C357" s="23" t="s">
        <v>52</v>
      </c>
      <c r="D357" s="23">
        <v>1</v>
      </c>
      <c r="E357" s="24">
        <v>38727.17</v>
      </c>
      <c r="F357" s="24">
        <f>E357/100*$I$2*Main!$AF$2</f>
        <v>0</v>
      </c>
      <c r="G357" s="25">
        <f>F357*Main!$AF$4</f>
        <v>0</v>
      </c>
      <c r="H357" s="28"/>
    </row>
    <row r="358" spans="1:8" s="22" customFormat="1">
      <c r="A358" s="326">
        <v>9276735</v>
      </c>
      <c r="B358" s="329" t="s">
        <v>3530</v>
      </c>
      <c r="C358" s="23" t="s">
        <v>3519</v>
      </c>
      <c r="D358" s="23">
        <v>1</v>
      </c>
      <c r="E358" s="24">
        <v>8185.66</v>
      </c>
      <c r="F358" s="24">
        <f>E358/100*$I$2*Main!$AF$2</f>
        <v>0</v>
      </c>
      <c r="G358" s="25">
        <f>F358*Main!$AF$4</f>
        <v>0</v>
      </c>
      <c r="H358" s="28"/>
    </row>
    <row r="359" spans="1:8" s="22" customFormat="1">
      <c r="A359" s="326">
        <v>9276732</v>
      </c>
      <c r="B359" s="329" t="s">
        <v>3531</v>
      </c>
      <c r="C359" s="23" t="s">
        <v>3519</v>
      </c>
      <c r="D359" s="23">
        <v>1</v>
      </c>
      <c r="E359" s="24">
        <v>8185.66</v>
      </c>
      <c r="F359" s="24">
        <f>E359/100*$I$2*Main!$AF$2</f>
        <v>0</v>
      </c>
      <c r="G359" s="25">
        <f>F359*Main!$AF$4</f>
        <v>0</v>
      </c>
      <c r="H359" s="28"/>
    </row>
    <row r="360" spans="1:8" s="22" customFormat="1">
      <c r="A360" s="326">
        <v>9276737</v>
      </c>
      <c r="B360" s="329" t="s">
        <v>3532</v>
      </c>
      <c r="C360" s="23" t="s">
        <v>3519</v>
      </c>
      <c r="D360" s="23">
        <v>1</v>
      </c>
      <c r="E360" s="24">
        <v>8185.66</v>
      </c>
      <c r="F360" s="24">
        <f>E360/100*$I$2*Main!$AF$2</f>
        <v>0</v>
      </c>
      <c r="G360" s="25">
        <f>F360*Main!$AF$4</f>
        <v>0</v>
      </c>
      <c r="H360" s="28"/>
    </row>
    <row r="361" spans="1:8" s="22" customFormat="1">
      <c r="A361" s="326">
        <v>9276645</v>
      </c>
      <c r="B361" s="329" t="s">
        <v>3533</v>
      </c>
      <c r="C361" s="23" t="s">
        <v>3519</v>
      </c>
      <c r="D361" s="23">
        <v>1</v>
      </c>
      <c r="E361" s="24">
        <v>16458.38</v>
      </c>
      <c r="F361" s="24">
        <f>E361/100*$I$2*Main!$AF$2</f>
        <v>0</v>
      </c>
      <c r="G361" s="25">
        <f>F361*Main!$AF$4</f>
        <v>0</v>
      </c>
      <c r="H361" s="28"/>
    </row>
    <row r="362" spans="1:8" s="22" customFormat="1">
      <c r="A362" s="326">
        <v>9276643</v>
      </c>
      <c r="B362" s="329" t="s">
        <v>3534</v>
      </c>
      <c r="C362" s="23" t="s">
        <v>3519</v>
      </c>
      <c r="D362" s="23">
        <v>1</v>
      </c>
      <c r="E362" s="24">
        <v>16458.38</v>
      </c>
      <c r="F362" s="24">
        <f>E362/100*$I$2*Main!$AF$2</f>
        <v>0</v>
      </c>
      <c r="G362" s="25">
        <f>F362*Main!$AF$4</f>
        <v>0</v>
      </c>
      <c r="H362" s="28"/>
    </row>
    <row r="363" spans="1:8" s="22" customFormat="1">
      <c r="A363" s="326">
        <v>9276646</v>
      </c>
      <c r="B363" s="329" t="s">
        <v>3535</v>
      </c>
      <c r="C363" s="23" t="s">
        <v>3519</v>
      </c>
      <c r="D363" s="23">
        <v>1</v>
      </c>
      <c r="E363" s="24">
        <v>16458.38</v>
      </c>
      <c r="F363" s="24">
        <f>E363/100*$I$2*Main!$AF$2</f>
        <v>0</v>
      </c>
      <c r="G363" s="25">
        <f>F363*Main!$AF$4</f>
        <v>0</v>
      </c>
      <c r="H363" s="151"/>
    </row>
    <row r="364" spans="1:8" s="22" customFormat="1">
      <c r="A364" s="326">
        <v>9278798</v>
      </c>
      <c r="B364" s="329" t="s">
        <v>3536</v>
      </c>
      <c r="C364" s="23" t="s">
        <v>52</v>
      </c>
      <c r="D364" s="23">
        <v>1</v>
      </c>
      <c r="E364" s="24">
        <v>23337.8</v>
      </c>
      <c r="F364" s="24">
        <f>E364/100*$I$2*Main!$AF$2</f>
        <v>0</v>
      </c>
      <c r="G364" s="25">
        <f>F364*Main!$AF$4</f>
        <v>0</v>
      </c>
      <c r="H364" s="151"/>
    </row>
    <row r="365" spans="1:8" s="22" customFormat="1">
      <c r="A365" s="326">
        <v>9278799</v>
      </c>
      <c r="B365" s="329" t="s">
        <v>3537</v>
      </c>
      <c r="C365" s="23" t="s">
        <v>52</v>
      </c>
      <c r="D365" s="23">
        <v>1</v>
      </c>
      <c r="E365" s="24">
        <v>23337.8</v>
      </c>
      <c r="F365" s="24">
        <f>E365/100*$I$2*Main!$AF$2</f>
        <v>0</v>
      </c>
      <c r="G365" s="25">
        <f>F365*Main!$AF$4</f>
        <v>0</v>
      </c>
      <c r="H365" s="151"/>
    </row>
    <row r="366" spans="1:8" s="22" customFormat="1">
      <c r="A366" s="326">
        <v>9278672</v>
      </c>
      <c r="B366" s="329" t="s">
        <v>3538</v>
      </c>
      <c r="C366" s="23" t="s">
        <v>3519</v>
      </c>
      <c r="D366" s="23">
        <v>1</v>
      </c>
      <c r="E366" s="24">
        <v>16528.919999999998</v>
      </c>
      <c r="F366" s="24">
        <f>E366/100*$I$2*Main!$AF$2</f>
        <v>0</v>
      </c>
      <c r="G366" s="25">
        <f>F366*Main!$AF$4</f>
        <v>0</v>
      </c>
      <c r="H366" s="151"/>
    </row>
    <row r="367" spans="1:8" s="22" customFormat="1">
      <c r="A367" s="326">
        <v>9278657</v>
      </c>
      <c r="B367" s="329" t="s">
        <v>3539</v>
      </c>
      <c r="C367" s="23" t="s">
        <v>3519</v>
      </c>
      <c r="D367" s="23">
        <v>1</v>
      </c>
      <c r="E367" s="24">
        <v>28745.96</v>
      </c>
      <c r="F367" s="24">
        <f>E367/100*$I$2*Main!$AF$2</f>
        <v>0</v>
      </c>
      <c r="G367" s="25">
        <f>F367*Main!$AF$4</f>
        <v>0</v>
      </c>
      <c r="H367" s="151"/>
    </row>
    <row r="368" spans="1:8" s="22" customFormat="1">
      <c r="A368" s="326">
        <v>9277708</v>
      </c>
      <c r="B368" s="329" t="s">
        <v>3540</v>
      </c>
      <c r="C368" s="23" t="s">
        <v>52</v>
      </c>
      <c r="D368" s="23">
        <v>1</v>
      </c>
      <c r="E368" s="24">
        <v>2288.5100000000002</v>
      </c>
      <c r="F368" s="24">
        <f>E368/100*$I$2*Main!$AF$2</f>
        <v>0</v>
      </c>
      <c r="G368" s="25">
        <f>F368*Main!$AF$4</f>
        <v>0</v>
      </c>
      <c r="H368" s="151"/>
    </row>
    <row r="369" spans="1:8" s="22" customFormat="1">
      <c r="A369" s="326">
        <v>9278080</v>
      </c>
      <c r="B369" s="329" t="s">
        <v>3541</v>
      </c>
      <c r="C369" s="23" t="s">
        <v>52</v>
      </c>
      <c r="D369" s="23">
        <v>1</v>
      </c>
      <c r="E369" s="24">
        <v>3051.36</v>
      </c>
      <c r="F369" s="24">
        <f>E369/100*$I$2*Main!$AF$2</f>
        <v>0</v>
      </c>
      <c r="G369" s="25">
        <f>F369*Main!$AF$4</f>
        <v>0</v>
      </c>
      <c r="H369" s="151"/>
    </row>
    <row r="370" spans="1:8" s="22" customFormat="1">
      <c r="A370" s="326">
        <v>9278127</v>
      </c>
      <c r="B370" s="329" t="s">
        <v>3542</v>
      </c>
      <c r="C370" s="23" t="s">
        <v>52</v>
      </c>
      <c r="D370" s="23">
        <v>1</v>
      </c>
      <c r="E370" s="24">
        <v>7732.85</v>
      </c>
      <c r="F370" s="24">
        <f>E370/100*$I$2*Main!$AF$2</f>
        <v>0</v>
      </c>
      <c r="G370" s="25">
        <f>F370*Main!$AF$4</f>
        <v>0</v>
      </c>
      <c r="H370" s="28"/>
    </row>
    <row r="371" spans="1:8" s="22" customFormat="1">
      <c r="A371" s="326">
        <v>9277974</v>
      </c>
      <c r="B371" s="329" t="s">
        <v>3543</v>
      </c>
      <c r="C371" s="23" t="s">
        <v>52</v>
      </c>
      <c r="D371" s="23">
        <v>1</v>
      </c>
      <c r="E371" s="24">
        <v>13448.39</v>
      </c>
      <c r="F371" s="24">
        <f>E371/100*$I$2*Main!$AF$2</f>
        <v>0</v>
      </c>
      <c r="G371" s="25">
        <f>F371*Main!$AF$4</f>
        <v>0</v>
      </c>
      <c r="H371" s="28"/>
    </row>
    <row r="372" spans="1:8" s="22" customFormat="1">
      <c r="A372" s="326">
        <v>9276716</v>
      </c>
      <c r="B372" s="329" t="s">
        <v>3544</v>
      </c>
      <c r="C372" s="23" t="s">
        <v>52</v>
      </c>
      <c r="D372" s="23">
        <v>1</v>
      </c>
      <c r="E372" s="24">
        <v>17819.12</v>
      </c>
      <c r="F372" s="24">
        <f>E372/100*$I$2*Main!$AF$2</f>
        <v>0</v>
      </c>
      <c r="G372" s="25">
        <f>F372*Main!$AF$4</f>
        <v>0</v>
      </c>
      <c r="H372" s="151"/>
    </row>
    <row r="373" spans="1:8" s="22" customFormat="1">
      <c r="A373" s="326">
        <v>9278099</v>
      </c>
      <c r="B373" s="329" t="s">
        <v>3545</v>
      </c>
      <c r="C373" s="23" t="s">
        <v>52</v>
      </c>
      <c r="D373" s="23">
        <v>1</v>
      </c>
      <c r="E373" s="24">
        <v>8699.4500000000007</v>
      </c>
      <c r="F373" s="24">
        <f>E373/100*$I$2*Main!$AF$2</f>
        <v>0</v>
      </c>
      <c r="G373" s="25">
        <f>F373*Main!$AF$4</f>
        <v>0</v>
      </c>
      <c r="H373" s="151"/>
    </row>
    <row r="374" spans="1:8" s="22" customFormat="1">
      <c r="A374" s="326">
        <v>9277975</v>
      </c>
      <c r="B374" s="329" t="s">
        <v>3546</v>
      </c>
      <c r="C374" s="23" t="s">
        <v>52</v>
      </c>
      <c r="D374" s="23">
        <v>1</v>
      </c>
      <c r="E374" s="24">
        <v>15129.46</v>
      </c>
      <c r="F374" s="24">
        <f>E374/100*$I$2*Main!$AF$2</f>
        <v>0</v>
      </c>
      <c r="G374" s="25">
        <f>F374*Main!$AF$4</f>
        <v>0</v>
      </c>
      <c r="H374" s="28"/>
    </row>
    <row r="375" spans="1:8" s="22" customFormat="1">
      <c r="A375" s="326">
        <v>9276717</v>
      </c>
      <c r="B375" s="329" t="s">
        <v>3547</v>
      </c>
      <c r="C375" s="23" t="s">
        <v>52</v>
      </c>
      <c r="D375" s="23">
        <v>1</v>
      </c>
      <c r="E375" s="24">
        <v>20046.53</v>
      </c>
      <c r="F375" s="24">
        <f>E375/100*$I$2*Main!$AF$2</f>
        <v>0</v>
      </c>
      <c r="G375" s="25">
        <f>F375*Main!$AF$4</f>
        <v>0</v>
      </c>
      <c r="H375" s="28"/>
    </row>
    <row r="376" spans="1:8" s="22" customFormat="1">
      <c r="A376" s="326">
        <v>9278125</v>
      </c>
      <c r="B376" s="329" t="s">
        <v>3548</v>
      </c>
      <c r="C376" s="23" t="s">
        <v>52</v>
      </c>
      <c r="D376" s="23">
        <v>1</v>
      </c>
      <c r="E376" s="24">
        <v>4059.76</v>
      </c>
      <c r="F376" s="24">
        <f>E376/100*$I$2*Main!$AF$2</f>
        <v>0</v>
      </c>
      <c r="G376" s="25">
        <f>F376*Main!$AF$4</f>
        <v>0</v>
      </c>
      <c r="H376" s="28"/>
    </row>
    <row r="377" spans="1:8" s="22" customFormat="1">
      <c r="A377" s="326">
        <v>9277972</v>
      </c>
      <c r="B377" s="329" t="s">
        <v>3549</v>
      </c>
      <c r="C377" s="23" t="s">
        <v>52</v>
      </c>
      <c r="D377" s="23">
        <v>1</v>
      </c>
      <c r="E377" s="24">
        <v>7060.42</v>
      </c>
      <c r="F377" s="24">
        <f>E377/100*$I$2*Main!$AF$2</f>
        <v>0</v>
      </c>
      <c r="G377" s="25">
        <f>F377*Main!$AF$4</f>
        <v>0</v>
      </c>
      <c r="H377" s="28"/>
    </row>
    <row r="378" spans="1:8" s="22" customFormat="1">
      <c r="A378" s="326">
        <v>9276712</v>
      </c>
      <c r="B378" s="329" t="s">
        <v>3550</v>
      </c>
      <c r="C378" s="23" t="s">
        <v>52</v>
      </c>
      <c r="D378" s="23">
        <v>1</v>
      </c>
      <c r="E378" s="24">
        <v>9355.0400000000009</v>
      </c>
      <c r="F378" s="24">
        <f>E378/100*$I$2*Main!$AF$2</f>
        <v>0</v>
      </c>
      <c r="G378" s="25">
        <f>F378*Main!$AF$4</f>
        <v>0</v>
      </c>
      <c r="H378" s="28"/>
    </row>
    <row r="379" spans="1:8" s="22" customFormat="1">
      <c r="A379" s="326">
        <v>9278126</v>
      </c>
      <c r="B379" s="329" t="s">
        <v>3551</v>
      </c>
      <c r="C379" s="23" t="s">
        <v>52</v>
      </c>
      <c r="D379" s="23">
        <v>1</v>
      </c>
      <c r="E379" s="24">
        <v>4833.04</v>
      </c>
      <c r="F379" s="24">
        <f>E379/100*$I$2*Main!$AF$2</f>
        <v>0</v>
      </c>
      <c r="G379" s="25">
        <f>F379*Main!$AF$4</f>
        <v>0</v>
      </c>
      <c r="H379" s="28"/>
    </row>
    <row r="380" spans="1:8" s="22" customFormat="1">
      <c r="A380" s="326">
        <v>9277973</v>
      </c>
      <c r="B380" s="329" t="s">
        <v>3552</v>
      </c>
      <c r="C380" s="23" t="s">
        <v>52</v>
      </c>
      <c r="D380" s="23">
        <v>1</v>
      </c>
      <c r="E380" s="24">
        <v>8405.2800000000007</v>
      </c>
      <c r="F380" s="24">
        <f>E380/100*$I$2*Main!$AF$2</f>
        <v>0</v>
      </c>
      <c r="G380" s="25">
        <f>F380*Main!$AF$4</f>
        <v>0</v>
      </c>
      <c r="H380" s="28"/>
    </row>
    <row r="381" spans="1:8" s="22" customFormat="1">
      <c r="A381" s="326">
        <v>9276713</v>
      </c>
      <c r="B381" s="329" t="s">
        <v>3553</v>
      </c>
      <c r="C381" s="23" t="s">
        <v>52</v>
      </c>
      <c r="D381" s="23">
        <v>1</v>
      </c>
      <c r="E381" s="24">
        <v>11136.96</v>
      </c>
      <c r="F381" s="24">
        <f>E381/100*$I$2*Main!$AF$2</f>
        <v>0</v>
      </c>
      <c r="G381" s="25">
        <f>F381*Main!$AF$4</f>
        <v>0</v>
      </c>
      <c r="H381" s="28"/>
    </row>
    <row r="382" spans="1:8" s="22" customFormat="1">
      <c r="A382" s="326">
        <v>9278801</v>
      </c>
      <c r="B382" s="329" t="s">
        <v>3554</v>
      </c>
      <c r="C382" s="23" t="s">
        <v>3519</v>
      </c>
      <c r="D382" s="23">
        <v>1</v>
      </c>
      <c r="E382" s="24">
        <v>2089.98</v>
      </c>
      <c r="F382" s="24">
        <f>E382/100*$I$2*Main!$AF$2</f>
        <v>0</v>
      </c>
      <c r="G382" s="25">
        <f>F382*Main!$AF$4</f>
        <v>0</v>
      </c>
      <c r="H382" s="28"/>
    </row>
    <row r="383" spans="1:8" s="22" customFormat="1">
      <c r="A383" s="326">
        <v>9130078</v>
      </c>
      <c r="B383" s="329" t="s">
        <v>3555</v>
      </c>
      <c r="C383" s="23" t="s">
        <v>52</v>
      </c>
      <c r="D383" s="23">
        <v>1</v>
      </c>
      <c r="E383" s="24">
        <v>284.38</v>
      </c>
      <c r="F383" s="24">
        <f>E383/100*$I$2*Main!$AF$2</f>
        <v>0</v>
      </c>
      <c r="G383" s="25">
        <f>F383*Main!$AF$4</f>
        <v>0</v>
      </c>
      <c r="H383" s="28"/>
    </row>
    <row r="384" spans="1:8" s="22" customFormat="1">
      <c r="A384" s="326">
        <v>9180317</v>
      </c>
      <c r="B384" s="329" t="s">
        <v>3556</v>
      </c>
      <c r="C384" s="23" t="s">
        <v>52</v>
      </c>
      <c r="D384" s="23">
        <v>1</v>
      </c>
      <c r="E384" s="24">
        <v>284.38</v>
      </c>
      <c r="F384" s="24">
        <f>E384/100*$I$2*Main!$AF$2</f>
        <v>0</v>
      </c>
      <c r="G384" s="25">
        <f>F384*Main!$AF$4</f>
        <v>0</v>
      </c>
      <c r="H384" s="28"/>
    </row>
    <row r="385" spans="1:8" s="22" customFormat="1">
      <c r="A385" s="326">
        <v>9180318</v>
      </c>
      <c r="B385" s="329" t="s">
        <v>3557</v>
      </c>
      <c r="C385" s="23" t="s">
        <v>52</v>
      </c>
      <c r="D385" s="23">
        <v>1</v>
      </c>
      <c r="E385" s="24">
        <v>284.38</v>
      </c>
      <c r="F385" s="24">
        <f>E385/100*$I$2*Main!$AF$2</f>
        <v>0</v>
      </c>
      <c r="G385" s="25">
        <f>F385*Main!$AF$4</f>
        <v>0</v>
      </c>
      <c r="H385" s="28"/>
    </row>
    <row r="386" spans="1:8" s="22" customFormat="1">
      <c r="A386" s="326">
        <v>9209403</v>
      </c>
      <c r="B386" s="329" t="s">
        <v>3558</v>
      </c>
      <c r="C386" s="23" t="s">
        <v>3519</v>
      </c>
      <c r="D386" s="23">
        <v>1</v>
      </c>
      <c r="E386" s="24">
        <v>2662.46</v>
      </c>
      <c r="F386" s="24">
        <f>E386/100*$I$2*Main!$AF$2</f>
        <v>0</v>
      </c>
      <c r="G386" s="25">
        <f>F386*Main!$AF$4</f>
        <v>0</v>
      </c>
      <c r="H386" s="28"/>
    </row>
    <row r="387" spans="1:8" s="22" customFormat="1">
      <c r="A387" s="326">
        <v>9209405</v>
      </c>
      <c r="B387" s="329" t="s">
        <v>3559</v>
      </c>
      <c r="C387" s="23" t="s">
        <v>3519</v>
      </c>
      <c r="D387" s="23">
        <v>1</v>
      </c>
      <c r="E387" s="24">
        <v>2662.46</v>
      </c>
      <c r="F387" s="24">
        <f>E387/100*$I$2*Main!$AF$2</f>
        <v>0</v>
      </c>
      <c r="G387" s="25">
        <f>F387*Main!$AF$4</f>
        <v>0</v>
      </c>
      <c r="H387" s="28"/>
    </row>
    <row r="388" spans="1:8" s="22" customFormat="1">
      <c r="A388" s="326">
        <v>9181742</v>
      </c>
      <c r="B388" s="329" t="s">
        <v>290</v>
      </c>
      <c r="C388" s="23"/>
      <c r="D388" s="23">
        <v>1</v>
      </c>
      <c r="E388" s="24">
        <v>10148.530000000001</v>
      </c>
      <c r="F388" s="24">
        <f>E388/100*$I$2*Main!$AF$2</f>
        <v>0</v>
      </c>
      <c r="G388" s="25">
        <f>F388*Main!$AF$4</f>
        <v>0</v>
      </c>
      <c r="H388" s="28"/>
    </row>
    <row r="389" spans="1:8" s="22" customFormat="1">
      <c r="A389" s="326">
        <v>9183613</v>
      </c>
      <c r="B389" s="329" t="s">
        <v>291</v>
      </c>
      <c r="C389" s="23"/>
      <c r="D389" s="23">
        <v>1</v>
      </c>
      <c r="E389" s="24">
        <v>10455.5</v>
      </c>
      <c r="F389" s="24">
        <f>E389/100*$I$2*Main!$AF$2</f>
        <v>0</v>
      </c>
      <c r="G389" s="25">
        <f>F389*Main!$AF$4</f>
        <v>0</v>
      </c>
      <c r="H389" s="28"/>
    </row>
    <row r="390" spans="1:8" s="22" customFormat="1">
      <c r="A390" s="326">
        <v>9183615</v>
      </c>
      <c r="B390" s="329" t="s">
        <v>292</v>
      </c>
      <c r="C390" s="23"/>
      <c r="D390" s="23">
        <v>1</v>
      </c>
      <c r="E390" s="24">
        <v>10762.48</v>
      </c>
      <c r="F390" s="24">
        <f>E390/100*$I$2*Main!$AF$2</f>
        <v>0</v>
      </c>
      <c r="G390" s="25">
        <f>F390*Main!$AF$4</f>
        <v>0</v>
      </c>
      <c r="H390" s="28"/>
    </row>
    <row r="391" spans="1:8" s="22" customFormat="1">
      <c r="A391" s="326">
        <v>9193053</v>
      </c>
      <c r="B391" s="329" t="s">
        <v>293</v>
      </c>
      <c r="C391" s="23"/>
      <c r="D391" s="23">
        <v>1</v>
      </c>
      <c r="E391" s="24">
        <v>11069.45</v>
      </c>
      <c r="F391" s="24">
        <f>E391/100*$I$2*Main!$AF$2</f>
        <v>0</v>
      </c>
      <c r="G391" s="25">
        <f>F391*Main!$AF$4</f>
        <v>0</v>
      </c>
      <c r="H391" s="28"/>
    </row>
    <row r="392" spans="1:8" s="22" customFormat="1">
      <c r="A392" s="326">
        <v>9183617</v>
      </c>
      <c r="B392" s="329" t="s">
        <v>294</v>
      </c>
      <c r="C392" s="23"/>
      <c r="D392" s="23">
        <v>1</v>
      </c>
      <c r="E392" s="24">
        <v>14343.83</v>
      </c>
      <c r="F392" s="24">
        <f>E392/100*$I$2*Main!$AF$2</f>
        <v>0</v>
      </c>
      <c r="G392" s="25">
        <f>F392*Main!$AF$4</f>
        <v>0</v>
      </c>
      <c r="H392" s="28"/>
    </row>
    <row r="393" spans="1:8" s="22" customFormat="1">
      <c r="A393" s="326">
        <v>9181744</v>
      </c>
      <c r="B393" s="329" t="s">
        <v>295</v>
      </c>
      <c r="C393" s="23"/>
      <c r="D393" s="23">
        <v>1</v>
      </c>
      <c r="E393" s="24">
        <v>6569.24</v>
      </c>
      <c r="F393" s="24">
        <f>E393/100*$I$2*Main!$AF$2</f>
        <v>0</v>
      </c>
      <c r="G393" s="25">
        <f>F393*Main!$AF$4</f>
        <v>0</v>
      </c>
      <c r="H393" s="28"/>
    </row>
    <row r="394" spans="1:8" s="22" customFormat="1">
      <c r="A394" s="326">
        <v>9169548</v>
      </c>
      <c r="B394" s="329" t="s">
        <v>296</v>
      </c>
      <c r="C394" s="23"/>
      <c r="D394" s="23">
        <v>1</v>
      </c>
      <c r="E394" s="24">
        <v>11792.27</v>
      </c>
      <c r="F394" s="24">
        <f>E394/100*$I$2*Main!$AF$2</f>
        <v>0</v>
      </c>
      <c r="G394" s="25">
        <f>F394*Main!$AF$4</f>
        <v>0</v>
      </c>
      <c r="H394" s="28"/>
    </row>
    <row r="395" spans="1:8" s="22" customFormat="1">
      <c r="A395" s="326">
        <v>9154933</v>
      </c>
      <c r="B395" s="329" t="s">
        <v>297</v>
      </c>
      <c r="C395" s="23"/>
      <c r="D395" s="23">
        <v>1</v>
      </c>
      <c r="E395" s="24">
        <v>20702.830000000002</v>
      </c>
      <c r="F395" s="24">
        <f>E395/100*$I$2*Main!$AF$2</f>
        <v>0</v>
      </c>
      <c r="G395" s="25">
        <f>F395*Main!$AF$4</f>
        <v>0</v>
      </c>
      <c r="H395" s="28"/>
    </row>
    <row r="396" spans="1:8" s="22" customFormat="1">
      <c r="A396" s="326">
        <v>9169547</v>
      </c>
      <c r="B396" s="329" t="s">
        <v>298</v>
      </c>
      <c r="C396" s="23"/>
      <c r="D396" s="23">
        <v>1</v>
      </c>
      <c r="E396" s="24">
        <v>20702.830000000002</v>
      </c>
      <c r="F396" s="24">
        <f>E396/100*$I$2*Main!$AF$2</f>
        <v>0</v>
      </c>
      <c r="G396" s="25">
        <f>F396*Main!$AF$4</f>
        <v>0</v>
      </c>
      <c r="H396" s="28"/>
    </row>
    <row r="397" spans="1:8" s="22" customFormat="1">
      <c r="A397" s="326">
        <v>9135004</v>
      </c>
      <c r="B397" s="329" t="s">
        <v>299</v>
      </c>
      <c r="C397" s="23"/>
      <c r="D397" s="23">
        <v>1</v>
      </c>
      <c r="E397" s="24">
        <v>20220.38</v>
      </c>
      <c r="F397" s="24">
        <f>E397/100*$I$2*Main!$AF$2</f>
        <v>0</v>
      </c>
      <c r="G397" s="25">
        <f>F397*Main!$AF$4</f>
        <v>0</v>
      </c>
      <c r="H397" s="28"/>
    </row>
    <row r="398" spans="1:8" s="22" customFormat="1">
      <c r="A398" s="326">
        <v>9191157</v>
      </c>
      <c r="B398" s="329" t="s">
        <v>300</v>
      </c>
      <c r="C398" s="23"/>
      <c r="D398" s="23">
        <v>1</v>
      </c>
      <c r="E398" s="24">
        <v>31089.56</v>
      </c>
      <c r="F398" s="24">
        <f>E398/100*$I$2*Main!$AF$2</f>
        <v>0</v>
      </c>
      <c r="G398" s="25">
        <f>F398*Main!$AF$4</f>
        <v>0</v>
      </c>
      <c r="H398" s="28"/>
    </row>
    <row r="399" spans="1:8" s="22" customFormat="1">
      <c r="A399" s="326">
        <v>9162438</v>
      </c>
      <c r="B399" s="329" t="s">
        <v>301</v>
      </c>
      <c r="C399" s="23"/>
      <c r="D399" s="23">
        <v>1</v>
      </c>
      <c r="E399" s="24">
        <v>20228.650000000001</v>
      </c>
      <c r="F399" s="24">
        <f>E399/100*$I$2*Main!$AF$2</f>
        <v>0</v>
      </c>
      <c r="G399" s="25">
        <f>F399*Main!$AF$4</f>
        <v>0</v>
      </c>
      <c r="H399" s="28"/>
    </row>
    <row r="400" spans="1:8" s="22" customFormat="1">
      <c r="A400" s="326">
        <v>9242708</v>
      </c>
      <c r="B400" s="329" t="s">
        <v>3560</v>
      </c>
      <c r="C400" s="23" t="s">
        <v>3519</v>
      </c>
      <c r="D400" s="23">
        <v>1</v>
      </c>
      <c r="E400" s="24">
        <v>8017.22</v>
      </c>
      <c r="F400" s="24">
        <f>E400/100*$I$2*Main!$AF$2</f>
        <v>0</v>
      </c>
      <c r="G400" s="25">
        <f>F400*Main!$AF$4</f>
        <v>0</v>
      </c>
      <c r="H400" s="28"/>
    </row>
    <row r="401" spans="1:8" s="22" customFormat="1">
      <c r="A401" s="326">
        <v>9242711</v>
      </c>
      <c r="B401" s="329" t="s">
        <v>3561</v>
      </c>
      <c r="C401" s="23" t="s">
        <v>3519</v>
      </c>
      <c r="D401" s="23">
        <v>1</v>
      </c>
      <c r="E401" s="24">
        <v>8095.6</v>
      </c>
      <c r="F401" s="24">
        <f>E401/100*$I$2*Main!$AF$2</f>
        <v>0</v>
      </c>
      <c r="G401" s="25">
        <f>F401*Main!$AF$4</f>
        <v>0</v>
      </c>
      <c r="H401" s="28"/>
    </row>
    <row r="402" spans="1:8" s="22" customFormat="1">
      <c r="A402" s="326">
        <v>9242709</v>
      </c>
      <c r="B402" s="329" t="s">
        <v>3562</v>
      </c>
      <c r="C402" s="23" t="s">
        <v>3519</v>
      </c>
      <c r="D402" s="23">
        <v>1</v>
      </c>
      <c r="E402" s="24">
        <v>8017.22</v>
      </c>
      <c r="F402" s="24">
        <f>E402/100*$I$2*Main!$AF$2</f>
        <v>0</v>
      </c>
      <c r="G402" s="25">
        <f>F402*Main!$AF$4</f>
        <v>0</v>
      </c>
      <c r="H402" s="28"/>
    </row>
    <row r="403" spans="1:8" s="22" customFormat="1">
      <c r="A403" s="326">
        <v>9242712</v>
      </c>
      <c r="B403" s="329" t="s">
        <v>3563</v>
      </c>
      <c r="C403" s="23" t="s">
        <v>3519</v>
      </c>
      <c r="D403" s="23">
        <v>1</v>
      </c>
      <c r="E403" s="24">
        <v>8095.6</v>
      </c>
      <c r="F403" s="24">
        <f>E403/100*$I$2*Main!$AF$2</f>
        <v>0</v>
      </c>
      <c r="G403" s="25">
        <f>F403*Main!$AF$4</f>
        <v>0</v>
      </c>
      <c r="H403" s="28"/>
    </row>
    <row r="404" spans="1:8" s="22" customFormat="1">
      <c r="A404" s="326">
        <v>9242710</v>
      </c>
      <c r="B404" s="329" t="s">
        <v>3564</v>
      </c>
      <c r="C404" s="23" t="s">
        <v>3519</v>
      </c>
      <c r="D404" s="23">
        <v>1</v>
      </c>
      <c r="E404" s="24">
        <v>10944.96</v>
      </c>
      <c r="F404" s="24">
        <f>E404/100*$I$2*Main!$AF$2</f>
        <v>0</v>
      </c>
      <c r="G404" s="25">
        <f>F404*Main!$AF$4</f>
        <v>0</v>
      </c>
      <c r="H404" s="28"/>
    </row>
    <row r="405" spans="1:8" s="22" customFormat="1">
      <c r="A405" s="326">
        <v>9242713</v>
      </c>
      <c r="B405" s="329" t="s">
        <v>3565</v>
      </c>
      <c r="C405" s="23" t="s">
        <v>3519</v>
      </c>
      <c r="D405" s="23">
        <v>1</v>
      </c>
      <c r="E405" s="24">
        <v>11023.33</v>
      </c>
      <c r="F405" s="24">
        <f>E405/100*$I$2*Main!$AF$2</f>
        <v>0</v>
      </c>
      <c r="G405" s="25">
        <f>F405*Main!$AF$4</f>
        <v>0</v>
      </c>
      <c r="H405" s="28"/>
    </row>
    <row r="406" spans="1:8" s="22" customFormat="1">
      <c r="A406" s="326">
        <v>9242238</v>
      </c>
      <c r="B406" s="329" t="s">
        <v>3566</v>
      </c>
      <c r="C406" s="23" t="s">
        <v>3519</v>
      </c>
      <c r="D406" s="23">
        <v>1</v>
      </c>
      <c r="E406" s="24">
        <v>4999.49</v>
      </c>
      <c r="F406" s="24">
        <f>E406/100*$I$2*Main!$AF$2</f>
        <v>0</v>
      </c>
      <c r="G406" s="25">
        <f>F406*Main!$AF$4</f>
        <v>0</v>
      </c>
      <c r="H406" s="28"/>
    </row>
    <row r="407" spans="1:8" s="22" customFormat="1">
      <c r="A407" s="326">
        <v>9277096</v>
      </c>
      <c r="B407" s="329" t="s">
        <v>3567</v>
      </c>
      <c r="C407" s="23" t="s">
        <v>3519</v>
      </c>
      <c r="D407" s="23">
        <v>1</v>
      </c>
      <c r="E407" s="24">
        <v>4999.49</v>
      </c>
      <c r="F407" s="24">
        <f>E407/100*$I$2*Main!$AF$2</f>
        <v>0</v>
      </c>
      <c r="G407" s="25">
        <f>F407*Main!$AF$4</f>
        <v>0</v>
      </c>
      <c r="H407" s="28"/>
    </row>
    <row r="408" spans="1:8" s="22" customFormat="1">
      <c r="A408" s="326">
        <v>9242240</v>
      </c>
      <c r="B408" s="329" t="s">
        <v>3568</v>
      </c>
      <c r="C408" s="23" t="s">
        <v>3519</v>
      </c>
      <c r="D408" s="23">
        <v>1</v>
      </c>
      <c r="E408" s="24">
        <v>9321.35</v>
      </c>
      <c r="F408" s="24">
        <f>E408/100*$I$2*Main!$AF$2</f>
        <v>0</v>
      </c>
      <c r="G408" s="25">
        <f>F408*Main!$AF$4</f>
        <v>0</v>
      </c>
      <c r="H408" s="28"/>
    </row>
    <row r="409" spans="1:8" s="22" customFormat="1">
      <c r="A409" s="326">
        <v>9277098</v>
      </c>
      <c r="B409" s="329" t="s">
        <v>3569</v>
      </c>
      <c r="C409" s="23" t="s">
        <v>3519</v>
      </c>
      <c r="D409" s="23">
        <v>1</v>
      </c>
      <c r="E409" s="24">
        <v>9321.35</v>
      </c>
      <c r="F409" s="24">
        <f>E409/100*$I$2*Main!$AF$2</f>
        <v>0</v>
      </c>
      <c r="G409" s="25">
        <f>F409*Main!$AF$4</f>
        <v>0</v>
      </c>
      <c r="H409" s="28"/>
    </row>
    <row r="410" spans="1:8" s="22" customFormat="1">
      <c r="A410" s="326">
        <v>9242227</v>
      </c>
      <c r="B410" s="329" t="s">
        <v>3570</v>
      </c>
      <c r="C410" s="23" t="s">
        <v>3519</v>
      </c>
      <c r="D410" s="23">
        <v>1</v>
      </c>
      <c r="E410" s="24">
        <v>2823.17</v>
      </c>
      <c r="F410" s="24">
        <f>E410/100*$I$2*Main!$AF$2</f>
        <v>0</v>
      </c>
      <c r="G410" s="25">
        <f>F410*Main!$AF$4</f>
        <v>0</v>
      </c>
      <c r="H410" s="28"/>
    </row>
    <row r="411" spans="1:8" s="22" customFormat="1">
      <c r="A411" s="326">
        <v>9277151</v>
      </c>
      <c r="B411" s="329" t="s">
        <v>3571</v>
      </c>
      <c r="C411" s="23" t="s">
        <v>3519</v>
      </c>
      <c r="D411" s="23">
        <v>1</v>
      </c>
      <c r="E411" s="24">
        <v>2823.17</v>
      </c>
      <c r="F411" s="24">
        <f>E411/100*$I$2*Main!$AF$2</f>
        <v>0</v>
      </c>
      <c r="G411" s="25">
        <f>F411*Main!$AF$4</f>
        <v>0</v>
      </c>
      <c r="H411" s="28"/>
    </row>
    <row r="412" spans="1:8" s="22" customFormat="1">
      <c r="A412" s="326">
        <v>9242228</v>
      </c>
      <c r="B412" s="329" t="s">
        <v>3572</v>
      </c>
      <c r="C412" s="23" t="s">
        <v>3519</v>
      </c>
      <c r="D412" s="23">
        <v>1</v>
      </c>
      <c r="E412" s="24">
        <v>5625.79</v>
      </c>
      <c r="F412" s="24">
        <f>E412/100*$I$2*Main!$AF$2</f>
        <v>0</v>
      </c>
      <c r="G412" s="25">
        <f>F412*Main!$AF$4</f>
        <v>0</v>
      </c>
      <c r="H412" s="28"/>
    </row>
    <row r="413" spans="1:8" s="22" customFormat="1">
      <c r="A413" s="326">
        <v>9277152</v>
      </c>
      <c r="B413" s="329" t="s">
        <v>3573</v>
      </c>
      <c r="C413" s="23" t="s">
        <v>3519</v>
      </c>
      <c r="D413" s="23">
        <v>1</v>
      </c>
      <c r="E413" s="24">
        <v>5625.79</v>
      </c>
      <c r="F413" s="24">
        <f>E413/100*$I$2*Main!$AF$2</f>
        <v>0</v>
      </c>
      <c r="G413" s="25">
        <f>F413*Main!$AF$4</f>
        <v>0</v>
      </c>
      <c r="H413" s="28"/>
    </row>
    <row r="414" spans="1:8" s="22" customFormat="1">
      <c r="A414" s="326">
        <v>9254630</v>
      </c>
      <c r="B414" s="329" t="s">
        <v>3574</v>
      </c>
      <c r="C414" s="23" t="s">
        <v>3519</v>
      </c>
      <c r="D414" s="23">
        <v>1</v>
      </c>
      <c r="E414" s="24">
        <v>1111.3900000000001</v>
      </c>
      <c r="F414" s="24">
        <f>E414/100*$I$2*Main!$AF$2</f>
        <v>0</v>
      </c>
      <c r="G414" s="25">
        <f>F414*Main!$AF$4</f>
        <v>0</v>
      </c>
      <c r="H414" s="28"/>
    </row>
    <row r="415" spans="1:8" s="22" customFormat="1">
      <c r="A415" s="326">
        <v>9277164</v>
      </c>
      <c r="B415" s="329" t="s">
        <v>3575</v>
      </c>
      <c r="C415" s="23" t="s">
        <v>3519</v>
      </c>
      <c r="D415" s="23">
        <v>1</v>
      </c>
      <c r="E415" s="24">
        <v>7976.86</v>
      </c>
      <c r="F415" s="24">
        <f>E415/100*$I$2*Main!$AF$2</f>
        <v>0</v>
      </c>
      <c r="G415" s="25">
        <f>F415*Main!$AF$4</f>
        <v>0</v>
      </c>
      <c r="H415" s="28"/>
    </row>
    <row r="416" spans="1:8" s="22" customFormat="1">
      <c r="A416" s="326">
        <v>9277167</v>
      </c>
      <c r="B416" s="329" t="s">
        <v>3576</v>
      </c>
      <c r="C416" s="23" t="s">
        <v>3519</v>
      </c>
      <c r="D416" s="23">
        <v>1</v>
      </c>
      <c r="E416" s="24">
        <v>13444.1</v>
      </c>
      <c r="F416" s="24">
        <f>E416/100*$I$2*Main!$AF$2</f>
        <v>0</v>
      </c>
      <c r="G416" s="25">
        <f>F416*Main!$AF$4</f>
        <v>0</v>
      </c>
      <c r="H416" s="28"/>
    </row>
    <row r="417" spans="1:8" s="22" customFormat="1">
      <c r="A417" s="326">
        <v>9277440</v>
      </c>
      <c r="B417" s="329" t="s">
        <v>3577</v>
      </c>
      <c r="C417" s="23" t="s">
        <v>3519</v>
      </c>
      <c r="D417" s="23">
        <v>1</v>
      </c>
      <c r="E417" s="24">
        <v>554.9</v>
      </c>
      <c r="F417" s="24">
        <f>E417/100*$I$2*Main!$AF$2</f>
        <v>0</v>
      </c>
      <c r="G417" s="25">
        <f>F417*Main!$AF$4</f>
        <v>0</v>
      </c>
      <c r="H417" s="28"/>
    </row>
    <row r="418" spans="1:8" s="22" customFormat="1">
      <c r="A418" s="326">
        <v>9277153</v>
      </c>
      <c r="B418" s="329" t="s">
        <v>3578</v>
      </c>
      <c r="C418" s="23" t="s">
        <v>3519</v>
      </c>
      <c r="D418" s="23">
        <v>1</v>
      </c>
      <c r="E418" s="24">
        <v>599.44000000000005</v>
      </c>
      <c r="F418" s="24">
        <f>E418/100*$I$2*Main!$AF$2</f>
        <v>0</v>
      </c>
      <c r="G418" s="25">
        <f>F418*Main!$AF$4</f>
        <v>0</v>
      </c>
      <c r="H418" s="28"/>
    </row>
    <row r="419" spans="1:8" s="22" customFormat="1">
      <c r="A419" s="326">
        <v>9130078</v>
      </c>
      <c r="B419" s="329" t="s">
        <v>3555</v>
      </c>
      <c r="C419" s="23" t="s">
        <v>52</v>
      </c>
      <c r="D419" s="23">
        <v>1</v>
      </c>
      <c r="E419" s="24">
        <v>284.38</v>
      </c>
      <c r="F419" s="24">
        <f>E419/100*$I$2*Main!$AF$2</f>
        <v>0</v>
      </c>
      <c r="G419" s="25">
        <f>F419*Main!$AF$4</f>
        <v>0</v>
      </c>
      <c r="H419" s="28"/>
    </row>
    <row r="420" spans="1:8" s="22" customFormat="1">
      <c r="A420" s="326">
        <v>9180317</v>
      </c>
      <c r="B420" s="329" t="s">
        <v>3556</v>
      </c>
      <c r="C420" s="23" t="s">
        <v>52</v>
      </c>
      <c r="D420" s="23">
        <v>1</v>
      </c>
      <c r="E420" s="24">
        <v>284.38</v>
      </c>
      <c r="F420" s="24">
        <f>E420/100*$I$2*Main!$AF$2</f>
        <v>0</v>
      </c>
      <c r="G420" s="25">
        <f>F420*Main!$AF$4</f>
        <v>0</v>
      </c>
      <c r="H420" s="28"/>
    </row>
    <row r="421" spans="1:8" s="22" customFormat="1">
      <c r="A421" s="326">
        <v>9180318</v>
      </c>
      <c r="B421" s="329" t="s">
        <v>3557</v>
      </c>
      <c r="C421" s="23" t="s">
        <v>52</v>
      </c>
      <c r="D421" s="23">
        <v>1</v>
      </c>
      <c r="E421" s="24">
        <v>284.38</v>
      </c>
      <c r="F421" s="24">
        <f>E421/100*$I$2*Main!$AF$2</f>
        <v>0</v>
      </c>
      <c r="G421" s="25">
        <f>F421*Main!$AF$4</f>
        <v>0</v>
      </c>
      <c r="H421" s="151"/>
    </row>
    <row r="422" spans="1:8" s="22" customFormat="1">
      <c r="A422" s="326">
        <v>9209271</v>
      </c>
      <c r="B422" s="329" t="s">
        <v>3584</v>
      </c>
      <c r="C422" s="23" t="s">
        <v>3519</v>
      </c>
      <c r="D422" s="23">
        <v>1</v>
      </c>
      <c r="E422" s="24">
        <v>2273.11</v>
      </c>
      <c r="F422" s="24">
        <f>E422/100*$I$2*Main!$AF$2</f>
        <v>0</v>
      </c>
      <c r="G422" s="25">
        <f>F422*Main!$AF$4</f>
        <v>0</v>
      </c>
      <c r="H422" s="151"/>
    </row>
    <row r="423" spans="1:8" s="22" customFormat="1">
      <c r="A423" s="326">
        <v>9209273</v>
      </c>
      <c r="B423" s="329" t="s">
        <v>3585</v>
      </c>
      <c r="C423" s="23" t="s">
        <v>3519</v>
      </c>
      <c r="D423" s="23">
        <v>1</v>
      </c>
      <c r="E423" s="24">
        <v>2273.11</v>
      </c>
      <c r="F423" s="24">
        <f>E423/100*$I$2*Main!$AF$2</f>
        <v>0</v>
      </c>
      <c r="G423" s="25">
        <f>F423*Main!$AF$4</f>
        <v>0</v>
      </c>
      <c r="H423" s="28"/>
    </row>
    <row r="424" spans="1:8" s="22" customFormat="1">
      <c r="A424" s="326">
        <v>9206483</v>
      </c>
      <c r="B424" s="329" t="s">
        <v>302</v>
      </c>
      <c r="C424" s="23"/>
      <c r="D424" s="23">
        <v>1</v>
      </c>
      <c r="E424" s="24">
        <v>4026.05</v>
      </c>
      <c r="F424" s="24">
        <f>E424/100*$I$2*Main!$AF$2</f>
        <v>0</v>
      </c>
      <c r="G424" s="25">
        <f>F424*Main!$AF$4</f>
        <v>0</v>
      </c>
      <c r="H424" s="28"/>
    </row>
    <row r="425" spans="1:8" s="22" customFormat="1">
      <c r="A425" s="326">
        <v>9206500</v>
      </c>
      <c r="B425" s="329" t="s">
        <v>303</v>
      </c>
      <c r="C425" s="23"/>
      <c r="D425" s="23">
        <v>1</v>
      </c>
      <c r="E425" s="24">
        <v>4026.05</v>
      </c>
      <c r="F425" s="24">
        <f>E425/100*$I$2*Main!$AF$2</f>
        <v>0</v>
      </c>
      <c r="G425" s="25">
        <f>F425*Main!$AF$4</f>
        <v>0</v>
      </c>
      <c r="H425" s="28"/>
    </row>
    <row r="426" spans="1:8" s="22" customFormat="1">
      <c r="A426" s="326">
        <v>9206501</v>
      </c>
      <c r="B426" s="329" t="s">
        <v>304</v>
      </c>
      <c r="C426" s="23"/>
      <c r="D426" s="23">
        <v>1</v>
      </c>
      <c r="E426" s="24">
        <v>4026.05</v>
      </c>
      <c r="F426" s="24">
        <f>E426/100*$I$2*Main!$AF$2</f>
        <v>0</v>
      </c>
      <c r="G426" s="25">
        <f>F426*Main!$AF$4</f>
        <v>0</v>
      </c>
      <c r="H426" s="28"/>
    </row>
    <row r="427" spans="1:8" s="22" customFormat="1">
      <c r="A427" s="326">
        <v>9206502</v>
      </c>
      <c r="B427" s="329" t="s">
        <v>305</v>
      </c>
      <c r="C427" s="23"/>
      <c r="D427" s="23">
        <v>1</v>
      </c>
      <c r="E427" s="24">
        <v>4026.05</v>
      </c>
      <c r="F427" s="24">
        <f>E427/100*$I$2*Main!$AF$2</f>
        <v>0</v>
      </c>
      <c r="G427" s="25">
        <f>F427*Main!$AF$4</f>
        <v>0</v>
      </c>
      <c r="H427" s="151"/>
    </row>
    <row r="428" spans="1:8" s="22" customFormat="1">
      <c r="A428" s="326">
        <v>9206503</v>
      </c>
      <c r="B428" s="329" t="s">
        <v>306</v>
      </c>
      <c r="C428" s="23"/>
      <c r="D428" s="23">
        <v>1</v>
      </c>
      <c r="E428" s="24">
        <v>5840.62</v>
      </c>
      <c r="F428" s="24">
        <f>E428/100*$I$2*Main!$AF$2</f>
        <v>0</v>
      </c>
      <c r="G428" s="25">
        <f>F428*Main!$AF$4</f>
        <v>0</v>
      </c>
      <c r="H428" s="28"/>
    </row>
    <row r="429" spans="1:8" s="22" customFormat="1">
      <c r="A429" s="326">
        <v>9206505</v>
      </c>
      <c r="B429" s="329" t="s">
        <v>307</v>
      </c>
      <c r="C429" s="23"/>
      <c r="D429" s="23">
        <v>1</v>
      </c>
      <c r="E429" s="24">
        <v>2584.15</v>
      </c>
      <c r="F429" s="24">
        <f>E429/100*$I$2*Main!$AF$2</f>
        <v>0</v>
      </c>
      <c r="G429" s="25">
        <f>F429*Main!$AF$4</f>
        <v>0</v>
      </c>
      <c r="H429" s="28"/>
    </row>
    <row r="430" spans="1:8" s="22" customFormat="1">
      <c r="A430" s="326">
        <v>9206506</v>
      </c>
      <c r="B430" s="329" t="s">
        <v>308</v>
      </c>
      <c r="C430" s="23"/>
      <c r="D430" s="23">
        <v>1</v>
      </c>
      <c r="E430" s="24">
        <v>2584.15</v>
      </c>
      <c r="F430" s="24">
        <f>E430/100*$I$2*Main!$AF$2</f>
        <v>0</v>
      </c>
      <c r="G430" s="25">
        <f>F430*Main!$AF$4</f>
        <v>0</v>
      </c>
      <c r="H430" s="28"/>
    </row>
    <row r="431" spans="1:8" s="22" customFormat="1">
      <c r="A431" s="326">
        <v>9206508</v>
      </c>
      <c r="B431" s="329" t="s">
        <v>309</v>
      </c>
      <c r="C431" s="23"/>
      <c r="D431" s="23">
        <v>1</v>
      </c>
      <c r="E431" s="24">
        <v>2584.15</v>
      </c>
      <c r="F431" s="24">
        <f>E431/100*$I$2*Main!$AF$2</f>
        <v>0</v>
      </c>
      <c r="G431" s="25">
        <f>F431*Main!$AF$4</f>
        <v>0</v>
      </c>
      <c r="H431" s="28"/>
    </row>
    <row r="432" spans="1:8" s="22" customFormat="1">
      <c r="A432" s="326">
        <v>9206309</v>
      </c>
      <c r="B432" s="329" t="s">
        <v>310</v>
      </c>
      <c r="C432" s="23"/>
      <c r="D432" s="23">
        <v>1</v>
      </c>
      <c r="E432" s="24">
        <v>575.17999999999995</v>
      </c>
      <c r="F432" s="24">
        <f>E432/100*$I$2*Main!$AF$2</f>
        <v>0</v>
      </c>
      <c r="G432" s="25">
        <f>F432*Main!$AF$4</f>
        <v>0</v>
      </c>
      <c r="H432" s="28"/>
    </row>
    <row r="433" spans="1:8" s="22" customFormat="1">
      <c r="A433" s="326">
        <v>9206311</v>
      </c>
      <c r="B433" s="329" t="s">
        <v>311</v>
      </c>
      <c r="C433" s="23"/>
      <c r="D433" s="23">
        <v>1</v>
      </c>
      <c r="E433" s="24">
        <v>575.17999999999995</v>
      </c>
      <c r="F433" s="24">
        <f>E433/100*$I$2*Main!$AF$2</f>
        <v>0</v>
      </c>
      <c r="G433" s="25">
        <f>F433*Main!$AF$4</f>
        <v>0</v>
      </c>
      <c r="H433" s="28"/>
    </row>
    <row r="434" spans="1:8" s="22" customFormat="1">
      <c r="A434" s="326">
        <v>9206310</v>
      </c>
      <c r="B434" s="329" t="s">
        <v>312</v>
      </c>
      <c r="C434" s="23"/>
      <c r="D434" s="23">
        <v>1</v>
      </c>
      <c r="E434" s="24">
        <v>575.17999999999995</v>
      </c>
      <c r="F434" s="24">
        <f>E434/100*$I$2*Main!$AF$2</f>
        <v>0</v>
      </c>
      <c r="G434" s="25">
        <f>F434*Main!$AF$4</f>
        <v>0</v>
      </c>
      <c r="H434" s="28"/>
    </row>
    <row r="435" spans="1:8" s="22" customFormat="1">
      <c r="A435" s="326">
        <v>9206313</v>
      </c>
      <c r="B435" s="329" t="s">
        <v>313</v>
      </c>
      <c r="C435" s="23"/>
      <c r="D435" s="23">
        <v>1</v>
      </c>
      <c r="E435" s="24">
        <v>575.17999999999995</v>
      </c>
      <c r="F435" s="24">
        <f>E435/100*$I$2*Main!$AF$2</f>
        <v>0</v>
      </c>
      <c r="G435" s="25">
        <f>F435*Main!$AF$4</f>
        <v>0</v>
      </c>
      <c r="H435" s="28"/>
    </row>
    <row r="436" spans="1:8" s="22" customFormat="1">
      <c r="A436" s="326">
        <v>9169651</v>
      </c>
      <c r="B436" s="329" t="s">
        <v>314</v>
      </c>
      <c r="C436" s="23"/>
      <c r="D436" s="23">
        <v>1</v>
      </c>
      <c r="E436" s="24">
        <v>3309.98</v>
      </c>
      <c r="F436" s="24">
        <f>E436/100*$I$2*Main!$AF$2</f>
        <v>0</v>
      </c>
      <c r="G436" s="25">
        <f>F436*Main!$AF$4</f>
        <v>0</v>
      </c>
      <c r="H436" s="28"/>
    </row>
    <row r="437" spans="1:8" s="22" customFormat="1">
      <c r="A437" s="326">
        <v>9169652</v>
      </c>
      <c r="B437" s="329" t="s">
        <v>315</v>
      </c>
      <c r="C437" s="23"/>
      <c r="D437" s="23">
        <v>1</v>
      </c>
      <c r="E437" s="24">
        <v>3309.98</v>
      </c>
      <c r="F437" s="24">
        <f>E437/100*$I$2*Main!$AF$2</f>
        <v>0</v>
      </c>
      <c r="G437" s="25">
        <f>F437*Main!$AF$4</f>
        <v>0</v>
      </c>
      <c r="H437" s="28"/>
    </row>
    <row r="438" spans="1:8" s="22" customFormat="1">
      <c r="A438" s="326">
        <v>9169654</v>
      </c>
      <c r="B438" s="329" t="s">
        <v>316</v>
      </c>
      <c r="C438" s="23"/>
      <c r="D438" s="23">
        <v>1</v>
      </c>
      <c r="E438" s="24">
        <v>3387.84</v>
      </c>
      <c r="F438" s="24">
        <f>E438/100*$I$2*Main!$AF$2</f>
        <v>0</v>
      </c>
      <c r="G438" s="25">
        <f>F438*Main!$AF$4</f>
        <v>0</v>
      </c>
      <c r="H438" s="28"/>
    </row>
    <row r="439" spans="1:8" s="22" customFormat="1">
      <c r="A439" s="326">
        <v>9169655</v>
      </c>
      <c r="B439" s="329" t="s">
        <v>317</v>
      </c>
      <c r="C439" s="23"/>
      <c r="D439" s="23">
        <v>1</v>
      </c>
      <c r="E439" s="24">
        <v>3387.84</v>
      </c>
      <c r="F439" s="24">
        <f>E439/100*$I$2*Main!$AF$2</f>
        <v>0</v>
      </c>
      <c r="G439" s="25">
        <f>F439*Main!$AF$4</f>
        <v>0</v>
      </c>
      <c r="H439" s="28"/>
    </row>
    <row r="440" spans="1:8" s="22" customFormat="1">
      <c r="A440" s="326">
        <v>9169653</v>
      </c>
      <c r="B440" s="329" t="s">
        <v>318</v>
      </c>
      <c r="C440" s="23"/>
      <c r="D440" s="23">
        <v>1</v>
      </c>
      <c r="E440" s="24">
        <v>3107.56</v>
      </c>
      <c r="F440" s="24">
        <f>E440/100*$I$2*Main!$AF$2</f>
        <v>0</v>
      </c>
      <c r="G440" s="25">
        <f>F440*Main!$AF$4</f>
        <v>0</v>
      </c>
      <c r="H440" s="28"/>
    </row>
    <row r="441" spans="1:8" s="22" customFormat="1">
      <c r="A441" s="326">
        <v>9140438</v>
      </c>
      <c r="B441" s="329" t="s">
        <v>319</v>
      </c>
      <c r="C441" s="23"/>
      <c r="D441" s="23">
        <v>1</v>
      </c>
      <c r="E441" s="24">
        <v>4905.24</v>
      </c>
      <c r="F441" s="24">
        <f>E441/100*$I$2*Main!$AF$2</f>
        <v>0</v>
      </c>
      <c r="G441" s="25">
        <f>F441*Main!$AF$4</f>
        <v>0</v>
      </c>
      <c r="H441" s="28"/>
    </row>
    <row r="442" spans="1:8" s="22" customFormat="1">
      <c r="A442" s="326">
        <v>9169637</v>
      </c>
      <c r="B442" s="329" t="s">
        <v>320</v>
      </c>
      <c r="C442" s="23"/>
      <c r="D442" s="23">
        <v>1</v>
      </c>
      <c r="E442" s="24">
        <v>2983.26</v>
      </c>
      <c r="F442" s="24">
        <f>E442/100*$I$2*Main!$AF$2</f>
        <v>0</v>
      </c>
      <c r="G442" s="25">
        <f>F442*Main!$AF$4</f>
        <v>0</v>
      </c>
      <c r="H442" s="28"/>
    </row>
    <row r="443" spans="1:8" s="22" customFormat="1">
      <c r="A443" s="326">
        <v>9169638</v>
      </c>
      <c r="B443" s="329" t="s">
        <v>321</v>
      </c>
      <c r="C443" s="23"/>
      <c r="D443" s="23">
        <v>1</v>
      </c>
      <c r="E443" s="24">
        <v>3061.12</v>
      </c>
      <c r="F443" s="24">
        <f>E443/100*$I$2*Main!$AF$2</f>
        <v>0</v>
      </c>
      <c r="G443" s="25">
        <f>F443*Main!$AF$4</f>
        <v>0</v>
      </c>
      <c r="H443" s="28"/>
    </row>
    <row r="444" spans="1:8" s="22" customFormat="1">
      <c r="A444" s="326">
        <v>9169640</v>
      </c>
      <c r="B444" s="329" t="s">
        <v>322</v>
      </c>
      <c r="C444" s="23"/>
      <c r="D444" s="23">
        <v>1</v>
      </c>
      <c r="E444" s="24">
        <v>3061.12</v>
      </c>
      <c r="F444" s="24">
        <f>E444/100*$I$2*Main!$AF$2</f>
        <v>0</v>
      </c>
      <c r="G444" s="25">
        <f>F444*Main!$AF$4</f>
        <v>0</v>
      </c>
      <c r="H444" s="28"/>
    </row>
    <row r="445" spans="1:8" s="22" customFormat="1">
      <c r="A445" s="326">
        <v>9169656</v>
      </c>
      <c r="B445" s="329" t="s">
        <v>323</v>
      </c>
      <c r="C445" s="23"/>
      <c r="D445" s="23">
        <v>1</v>
      </c>
      <c r="E445" s="24">
        <v>6128.54</v>
      </c>
      <c r="F445" s="24">
        <f>E445/100*$I$2*Main!$AF$2</f>
        <v>0</v>
      </c>
      <c r="G445" s="25">
        <f>F445*Main!$AF$4</f>
        <v>0</v>
      </c>
      <c r="H445" s="28"/>
    </row>
    <row r="446" spans="1:8" s="22" customFormat="1">
      <c r="A446" s="326">
        <v>9199769</v>
      </c>
      <c r="B446" s="329" t="s">
        <v>324</v>
      </c>
      <c r="C446" s="23"/>
      <c r="D446" s="23">
        <v>1</v>
      </c>
      <c r="E446" s="24">
        <v>1175.71</v>
      </c>
      <c r="F446" s="24">
        <f>E446/100*$I$2*Main!$AF$2</f>
        <v>0</v>
      </c>
      <c r="G446" s="25">
        <f>F446*Main!$AF$4</f>
        <v>0</v>
      </c>
      <c r="H446" s="28"/>
    </row>
    <row r="447" spans="1:8" s="22" customFormat="1">
      <c r="A447" s="326">
        <v>9182589</v>
      </c>
      <c r="B447" s="329" t="s">
        <v>325</v>
      </c>
      <c r="C447" s="23"/>
      <c r="D447" s="23">
        <v>1</v>
      </c>
      <c r="E447" s="24">
        <v>5069.92</v>
      </c>
      <c r="F447" s="24">
        <f>E447/100*$I$2*Main!$AF$2</f>
        <v>0</v>
      </c>
      <c r="G447" s="25">
        <f>F447*Main!$AF$4</f>
        <v>0</v>
      </c>
      <c r="H447" s="28"/>
    </row>
    <row r="448" spans="1:8" s="22" customFormat="1">
      <c r="A448" s="326">
        <v>9182572</v>
      </c>
      <c r="B448" s="329" t="s">
        <v>326</v>
      </c>
      <c r="C448" s="23"/>
      <c r="D448" s="23">
        <v>1</v>
      </c>
      <c r="E448" s="24">
        <v>2734.1</v>
      </c>
      <c r="F448" s="24">
        <f>E448/100*$I$2*Main!$AF$2</f>
        <v>0</v>
      </c>
      <c r="G448" s="25">
        <f>F448*Main!$AF$4</f>
        <v>0</v>
      </c>
      <c r="H448" s="28"/>
    </row>
    <row r="449" spans="1:8" s="22" customFormat="1">
      <c r="A449" s="326">
        <v>9182574</v>
      </c>
      <c r="B449" s="329" t="s">
        <v>327</v>
      </c>
      <c r="C449" s="23"/>
      <c r="D449" s="23">
        <v>1</v>
      </c>
      <c r="E449" s="24">
        <v>7779.49</v>
      </c>
      <c r="F449" s="24">
        <f>E449/100*$I$2*Main!$AF$2</f>
        <v>0</v>
      </c>
      <c r="G449" s="25">
        <f>F449*Main!$AF$4</f>
        <v>0</v>
      </c>
      <c r="H449" s="28"/>
    </row>
    <row r="450" spans="1:8" s="22" customFormat="1">
      <c r="A450" s="326">
        <v>9210945</v>
      </c>
      <c r="B450" s="329" t="s">
        <v>328</v>
      </c>
      <c r="C450" s="23"/>
      <c r="D450" s="23">
        <v>1</v>
      </c>
      <c r="E450" s="24">
        <v>4792.76</v>
      </c>
      <c r="F450" s="24">
        <f>E450/100*$I$2*Main!$AF$2</f>
        <v>0</v>
      </c>
      <c r="G450" s="25">
        <f>F450*Main!$AF$4</f>
        <v>0</v>
      </c>
      <c r="H450" s="28"/>
    </row>
    <row r="451" spans="1:8" s="22" customFormat="1">
      <c r="A451" s="326">
        <v>9127410</v>
      </c>
      <c r="B451" s="329" t="s">
        <v>441</v>
      </c>
      <c r="C451" s="23"/>
      <c r="D451" s="23">
        <v>1</v>
      </c>
      <c r="E451" s="24">
        <v>3991.76</v>
      </c>
      <c r="F451" s="24">
        <f>E451/100*$I$2*Main!$AF$2</f>
        <v>0</v>
      </c>
      <c r="G451" s="25">
        <f>F451*Main!$AF$4</f>
        <v>0</v>
      </c>
      <c r="H451" s="28"/>
    </row>
    <row r="452" spans="1:8" s="22" customFormat="1">
      <c r="A452" s="326">
        <v>9131055</v>
      </c>
      <c r="B452" s="329" t="s">
        <v>329</v>
      </c>
      <c r="C452" s="23"/>
      <c r="D452" s="23">
        <v>1</v>
      </c>
      <c r="E452" s="24">
        <v>2900.8</v>
      </c>
      <c r="F452" s="24">
        <f>E452/100*$I$2*Main!$AF$2</f>
        <v>0</v>
      </c>
      <c r="G452" s="25">
        <f>F452*Main!$AF$4</f>
        <v>0</v>
      </c>
      <c r="H452" s="28"/>
    </row>
    <row r="453" spans="1:8" s="22" customFormat="1">
      <c r="A453" s="326">
        <v>9184615</v>
      </c>
      <c r="B453" s="329" t="s">
        <v>330</v>
      </c>
      <c r="C453" s="23"/>
      <c r="D453" s="23">
        <v>1</v>
      </c>
      <c r="E453" s="24">
        <v>4595.88</v>
      </c>
      <c r="F453" s="24">
        <f>E453/100*$I$2*Main!$AF$2</f>
        <v>0</v>
      </c>
      <c r="G453" s="25">
        <f>F453*Main!$AF$4</f>
        <v>0</v>
      </c>
      <c r="H453" s="28"/>
    </row>
    <row r="454" spans="1:8" s="22" customFormat="1">
      <c r="A454" s="326">
        <v>9186075</v>
      </c>
      <c r="B454" s="329" t="s">
        <v>331</v>
      </c>
      <c r="C454" s="23"/>
      <c r="D454" s="23">
        <v>1</v>
      </c>
      <c r="E454" s="24">
        <v>20228.650000000001</v>
      </c>
      <c r="F454" s="24">
        <f>E454/100*$I$2*Main!$AF$2</f>
        <v>0</v>
      </c>
      <c r="G454" s="25">
        <f>F454*Main!$AF$4</f>
        <v>0</v>
      </c>
      <c r="H454" s="151"/>
    </row>
    <row r="455" spans="1:8" s="22" customFormat="1">
      <c r="A455" s="326">
        <v>9190925</v>
      </c>
      <c r="B455" s="329" t="s">
        <v>332</v>
      </c>
      <c r="C455" s="23"/>
      <c r="D455" s="23">
        <v>1</v>
      </c>
      <c r="E455" s="24">
        <v>766.94</v>
      </c>
      <c r="F455" s="24">
        <f>E455/100*$I$2*Main!$AF$2</f>
        <v>0</v>
      </c>
      <c r="G455" s="25">
        <f>F455*Main!$AF$4</f>
        <v>0</v>
      </c>
      <c r="H455" s="151"/>
    </row>
    <row r="456" spans="1:8" s="22" customFormat="1">
      <c r="A456" s="326">
        <v>9138053</v>
      </c>
      <c r="B456" s="329" t="s">
        <v>335</v>
      </c>
      <c r="C456" s="23"/>
      <c r="D456" s="23">
        <v>1</v>
      </c>
      <c r="E456" s="24">
        <v>1746.79</v>
      </c>
      <c r="F456" s="24">
        <f>E456/100*$I$2*Main!$AF$2</f>
        <v>0</v>
      </c>
      <c r="G456" s="25">
        <f>F456*Main!$AF$4</f>
        <v>0</v>
      </c>
      <c r="H456" s="151"/>
    </row>
    <row r="457" spans="1:8" s="22" customFormat="1">
      <c r="A457" s="326">
        <v>9138054</v>
      </c>
      <c r="B457" s="329" t="s">
        <v>336</v>
      </c>
      <c r="C457" s="23"/>
      <c r="D457" s="23">
        <v>1</v>
      </c>
      <c r="E457" s="24">
        <v>2079.5</v>
      </c>
      <c r="F457" s="24">
        <f>E457/100*$I$2*Main!$AF$2</f>
        <v>0</v>
      </c>
      <c r="G457" s="25">
        <f>F457*Main!$AF$4</f>
        <v>0</v>
      </c>
      <c r="H457" s="151"/>
    </row>
    <row r="458" spans="1:8" s="22" customFormat="1">
      <c r="A458" s="326">
        <v>9131834</v>
      </c>
      <c r="B458" s="329" t="s">
        <v>337</v>
      </c>
      <c r="C458" s="23"/>
      <c r="D458" s="23">
        <v>1</v>
      </c>
      <c r="E458" s="24">
        <v>598.36</v>
      </c>
      <c r="F458" s="24">
        <f>E458/100*$I$2*Main!$AF$2</f>
        <v>0</v>
      </c>
      <c r="G458" s="25">
        <f>F458*Main!$AF$4</f>
        <v>0</v>
      </c>
      <c r="H458" s="151"/>
    </row>
    <row r="459" spans="1:8" s="22" customFormat="1">
      <c r="A459" s="326">
        <v>9131836</v>
      </c>
      <c r="B459" s="329" t="s">
        <v>338</v>
      </c>
      <c r="C459" s="23"/>
      <c r="D459" s="23">
        <v>1</v>
      </c>
      <c r="E459" s="24">
        <v>712.28</v>
      </c>
      <c r="F459" s="24">
        <f>E459/100*$I$2*Main!$AF$2</f>
        <v>0</v>
      </c>
      <c r="G459" s="25">
        <f>F459*Main!$AF$4</f>
        <v>0</v>
      </c>
      <c r="H459" s="28"/>
    </row>
    <row r="460" spans="1:8" s="22" customFormat="1">
      <c r="A460" s="326">
        <v>9131831</v>
      </c>
      <c r="B460" s="329" t="s">
        <v>3586</v>
      </c>
      <c r="C460" s="23" t="s">
        <v>52</v>
      </c>
      <c r="D460" s="23">
        <v>1</v>
      </c>
      <c r="E460" s="24">
        <v>598.36</v>
      </c>
      <c r="F460" s="24">
        <f>E460/100*$I$2*Main!$AF$2</f>
        <v>0</v>
      </c>
      <c r="G460" s="25">
        <f>F460*Main!$AF$4</f>
        <v>0</v>
      </c>
      <c r="H460" s="28"/>
    </row>
    <row r="461" spans="1:8" s="22" customFormat="1">
      <c r="A461" s="326">
        <v>9208511</v>
      </c>
      <c r="B461" s="329" t="s">
        <v>339</v>
      </c>
      <c r="C461" s="23"/>
      <c r="D461" s="23">
        <v>1</v>
      </c>
      <c r="E461" s="24">
        <v>13097.51</v>
      </c>
      <c r="F461" s="24">
        <f>E461/100*$I$2*Main!$AF$2</f>
        <v>0</v>
      </c>
      <c r="G461" s="25">
        <f>F461*Main!$AF$4</f>
        <v>0</v>
      </c>
      <c r="H461" s="151"/>
    </row>
    <row r="462" spans="1:8" s="22" customFormat="1">
      <c r="A462" s="326">
        <v>9134311</v>
      </c>
      <c r="B462" s="329" t="s">
        <v>340</v>
      </c>
      <c r="C462" s="23"/>
      <c r="D462" s="23">
        <v>1</v>
      </c>
      <c r="E462" s="24">
        <v>10846.39</v>
      </c>
      <c r="F462" s="24">
        <f>E462/100*$I$2*Main!$AF$2</f>
        <v>0</v>
      </c>
      <c r="G462" s="25">
        <f>F462*Main!$AF$4</f>
        <v>0</v>
      </c>
      <c r="H462" s="28"/>
    </row>
    <row r="463" spans="1:8" s="22" customFormat="1">
      <c r="A463" s="326">
        <v>9136105</v>
      </c>
      <c r="B463" s="329" t="s">
        <v>341</v>
      </c>
      <c r="C463" s="23"/>
      <c r="D463" s="23">
        <v>1</v>
      </c>
      <c r="E463" s="24">
        <v>2561.54</v>
      </c>
      <c r="F463" s="24">
        <f>E463/100*$I$2*Main!$AF$2</f>
        <v>0</v>
      </c>
      <c r="G463" s="25">
        <f>F463*Main!$AF$4</f>
        <v>0</v>
      </c>
      <c r="H463" s="28"/>
    </row>
    <row r="464" spans="1:8" s="22" customFormat="1">
      <c r="A464" s="326">
        <v>9145851</v>
      </c>
      <c r="B464" s="329" t="s">
        <v>342</v>
      </c>
      <c r="C464" s="23"/>
      <c r="D464" s="23">
        <v>1</v>
      </c>
      <c r="E464" s="24">
        <v>1258.21</v>
      </c>
      <c r="F464" s="24">
        <f>E464/100*$I$2*Main!$AF$2</f>
        <v>0</v>
      </c>
      <c r="G464" s="25">
        <f>F464*Main!$AF$4</f>
        <v>0</v>
      </c>
      <c r="H464" s="151"/>
    </row>
    <row r="465" spans="1:8" s="22" customFormat="1">
      <c r="A465" s="326">
        <v>9136106</v>
      </c>
      <c r="B465" s="329" t="s">
        <v>3587</v>
      </c>
      <c r="C465" s="23" t="s">
        <v>52</v>
      </c>
      <c r="D465" s="23">
        <v>1</v>
      </c>
      <c r="E465" s="24">
        <v>3743.8</v>
      </c>
      <c r="F465" s="24">
        <f>E465/100*$I$2*Main!$AF$2</f>
        <v>0</v>
      </c>
      <c r="G465" s="25">
        <f>F465*Main!$AF$4</f>
        <v>0</v>
      </c>
      <c r="H465" s="151"/>
    </row>
    <row r="466" spans="1:8" s="22" customFormat="1">
      <c r="A466" s="326">
        <v>1005803</v>
      </c>
      <c r="B466" s="329" t="s">
        <v>343</v>
      </c>
      <c r="C466" s="23"/>
      <c r="D466" s="23">
        <v>300</v>
      </c>
      <c r="E466" s="24">
        <v>133.06</v>
      </c>
      <c r="F466" s="24">
        <f>E466/100*$I$2*Main!$AF$2</f>
        <v>0</v>
      </c>
      <c r="G466" s="25">
        <f>F466*Main!$AF$4</f>
        <v>0</v>
      </c>
      <c r="H466" s="151"/>
    </row>
    <row r="467" spans="1:8" s="22" customFormat="1">
      <c r="A467" s="326">
        <v>1075878</v>
      </c>
      <c r="B467" s="329" t="s">
        <v>344</v>
      </c>
      <c r="C467" s="23"/>
      <c r="D467" s="23">
        <v>100</v>
      </c>
      <c r="E467" s="24">
        <v>214.91</v>
      </c>
      <c r="F467" s="24">
        <f>E467/100*$I$2*Main!$AF$2</f>
        <v>0</v>
      </c>
      <c r="G467" s="25">
        <f>F467*Main!$AF$4</f>
        <v>0</v>
      </c>
      <c r="H467" s="28"/>
    </row>
    <row r="468" spans="1:8" s="22" customFormat="1">
      <c r="A468" s="326">
        <v>1005537</v>
      </c>
      <c r="B468" s="329" t="s">
        <v>345</v>
      </c>
      <c r="C468" s="23"/>
      <c r="D468" s="23">
        <v>500</v>
      </c>
      <c r="E468" s="24">
        <v>49.98</v>
      </c>
      <c r="F468" s="24">
        <f>E468/100*$I$2*Main!$AF$2</f>
        <v>0</v>
      </c>
      <c r="G468" s="25">
        <f>F468*Main!$AF$4</f>
        <v>0</v>
      </c>
      <c r="H468" s="151"/>
    </row>
    <row r="469" spans="1:8" s="22" customFormat="1">
      <c r="A469" s="326">
        <v>1005528</v>
      </c>
      <c r="B469" s="329" t="s">
        <v>346</v>
      </c>
      <c r="C469" s="23"/>
      <c r="D469" s="23">
        <v>500</v>
      </c>
      <c r="E469" s="24">
        <v>49.98</v>
      </c>
      <c r="F469" s="24">
        <f>E469/100*$I$2*Main!$AF$2</f>
        <v>0</v>
      </c>
      <c r="G469" s="25">
        <f>F469*Main!$AF$4</f>
        <v>0</v>
      </c>
      <c r="H469" s="151"/>
    </row>
    <row r="470" spans="1:8" s="22" customFormat="1">
      <c r="A470" s="326">
        <v>3107800</v>
      </c>
      <c r="B470" s="329" t="s">
        <v>347</v>
      </c>
      <c r="C470" s="23"/>
      <c r="D470" s="23">
        <v>1000</v>
      </c>
      <c r="E470" s="24">
        <v>83.94</v>
      </c>
      <c r="F470" s="24">
        <f>E470/100*$I$2*Main!$AF$2</f>
        <v>0</v>
      </c>
      <c r="G470" s="25">
        <f>F470*Main!$AF$4</f>
        <v>0</v>
      </c>
      <c r="H470" s="151"/>
    </row>
    <row r="471" spans="1:8" s="22" customFormat="1">
      <c r="A471" s="326">
        <v>9021207</v>
      </c>
      <c r="B471" s="329" t="s">
        <v>348</v>
      </c>
      <c r="C471" s="23"/>
      <c r="D471" s="23">
        <v>300</v>
      </c>
      <c r="E471" s="24">
        <v>57.35</v>
      </c>
      <c r="F471" s="24">
        <f>E471/100*$I$2*Main!$AF$2</f>
        <v>0</v>
      </c>
      <c r="G471" s="25">
        <f>F471*Main!$AF$4</f>
        <v>0</v>
      </c>
      <c r="H471" s="151"/>
    </row>
    <row r="472" spans="1:8" s="22" customFormat="1">
      <c r="A472" s="326">
        <v>1006053</v>
      </c>
      <c r="B472" s="329" t="s">
        <v>349</v>
      </c>
      <c r="C472" s="23"/>
      <c r="D472" s="23">
        <v>1</v>
      </c>
      <c r="E472" s="24">
        <v>5.17</v>
      </c>
      <c r="F472" s="24">
        <f>E472/100*$I$2*Main!$AF$2</f>
        <v>0</v>
      </c>
      <c r="G472" s="25">
        <f>F472*Main!$AF$4</f>
        <v>0</v>
      </c>
      <c r="H472" s="151"/>
    </row>
    <row r="473" spans="1:8" s="22" customFormat="1">
      <c r="A473" s="326">
        <v>1001097</v>
      </c>
      <c r="B473" s="329" t="s">
        <v>350</v>
      </c>
      <c r="C473" s="23"/>
      <c r="D473" s="23">
        <v>1</v>
      </c>
      <c r="E473" s="24">
        <v>4.82</v>
      </c>
      <c r="F473" s="24">
        <f>E473/100*$I$2*Main!$AF$2</f>
        <v>0</v>
      </c>
      <c r="G473" s="25">
        <f>F473*Main!$AF$4</f>
        <v>0</v>
      </c>
      <c r="H473" s="151"/>
    </row>
    <row r="474" spans="1:8" s="22" customFormat="1">
      <c r="A474" s="326">
        <v>1058613</v>
      </c>
      <c r="B474" s="329" t="s">
        <v>351</v>
      </c>
      <c r="C474" s="23"/>
      <c r="D474" s="23">
        <v>1</v>
      </c>
      <c r="E474" s="24">
        <v>7.31</v>
      </c>
      <c r="F474" s="24">
        <f>E474/100*$I$2*Main!$AF$2</f>
        <v>0</v>
      </c>
      <c r="G474" s="25">
        <f>F474*Main!$AF$4</f>
        <v>0</v>
      </c>
      <c r="H474" s="151"/>
    </row>
    <row r="475" spans="1:8" s="22" customFormat="1">
      <c r="A475" s="326">
        <v>1005712</v>
      </c>
      <c r="B475" s="329" t="s">
        <v>352</v>
      </c>
      <c r="C475" s="23"/>
      <c r="D475" s="23">
        <v>100</v>
      </c>
      <c r="E475" s="24">
        <v>204.68</v>
      </c>
      <c r="F475" s="24">
        <f>E475/100*$I$2*Main!$AF$2</f>
        <v>0</v>
      </c>
      <c r="G475" s="25">
        <f>F475*Main!$AF$4</f>
        <v>0</v>
      </c>
      <c r="H475" s="28"/>
    </row>
    <row r="476" spans="1:8" s="22" customFormat="1">
      <c r="A476" s="326">
        <v>1005691</v>
      </c>
      <c r="B476" s="329" t="s">
        <v>353</v>
      </c>
      <c r="C476" s="23"/>
      <c r="D476" s="23">
        <v>1</v>
      </c>
      <c r="E476" s="24">
        <v>122.83</v>
      </c>
      <c r="F476" s="24">
        <f>E476/100*$I$2*Main!$AF$2</f>
        <v>0</v>
      </c>
      <c r="G476" s="25">
        <f>F476*Main!$AF$4</f>
        <v>0</v>
      </c>
      <c r="H476" s="151"/>
    </row>
    <row r="477" spans="1:8" s="22" customFormat="1">
      <c r="A477" s="326">
        <v>1005650</v>
      </c>
      <c r="B477" s="329" t="s">
        <v>354</v>
      </c>
      <c r="C477" s="23"/>
      <c r="D477" s="23">
        <v>1000</v>
      </c>
      <c r="E477" s="24">
        <v>10.99</v>
      </c>
      <c r="F477" s="24">
        <f>E477/100*$I$2*Main!$AF$2</f>
        <v>0</v>
      </c>
      <c r="G477" s="25">
        <f>F477*Main!$AF$4</f>
        <v>0</v>
      </c>
      <c r="H477" s="151"/>
    </row>
    <row r="478" spans="1:8" s="22" customFormat="1">
      <c r="A478" s="326">
        <v>1014039</v>
      </c>
      <c r="B478" s="329" t="s">
        <v>355</v>
      </c>
      <c r="C478" s="23"/>
      <c r="D478" s="23">
        <v>10</v>
      </c>
      <c r="E478" s="24">
        <v>1580.1</v>
      </c>
      <c r="F478" s="24">
        <f>E478/100*$I$2*Main!$AF$2</f>
        <v>0</v>
      </c>
      <c r="G478" s="25">
        <f>F478*Main!$AF$4</f>
        <v>0</v>
      </c>
      <c r="H478" s="151"/>
    </row>
    <row r="479" spans="1:8" s="22" customFormat="1">
      <c r="A479" s="326">
        <v>1026913</v>
      </c>
      <c r="B479" s="329" t="s">
        <v>356</v>
      </c>
      <c r="C479" s="23"/>
      <c r="D479" s="23">
        <v>100</v>
      </c>
      <c r="E479" s="24">
        <v>1580.1</v>
      </c>
      <c r="F479" s="24">
        <f>E479/100*$I$2*Main!$AF$2</f>
        <v>0</v>
      </c>
      <c r="G479" s="25">
        <f>F479*Main!$AF$4</f>
        <v>0</v>
      </c>
      <c r="H479" s="28"/>
    </row>
    <row r="480" spans="1:8" s="22" customFormat="1">
      <c r="A480" s="326">
        <v>1014040</v>
      </c>
      <c r="B480" s="329" t="s">
        <v>357</v>
      </c>
      <c r="C480" s="23"/>
      <c r="D480" s="23">
        <v>100</v>
      </c>
      <c r="E480" s="24">
        <v>1929.68</v>
      </c>
      <c r="F480" s="24">
        <f>E480/100*$I$2*Main!$AF$2</f>
        <v>0</v>
      </c>
      <c r="G480" s="25">
        <f>F480*Main!$AF$4</f>
        <v>0</v>
      </c>
      <c r="H480" s="28"/>
    </row>
    <row r="481" spans="1:8" s="22" customFormat="1">
      <c r="A481" s="326">
        <v>9062630</v>
      </c>
      <c r="B481" s="329" t="s">
        <v>358</v>
      </c>
      <c r="C481" s="23"/>
      <c r="D481" s="23">
        <v>50</v>
      </c>
      <c r="E481" s="24">
        <v>898.01</v>
      </c>
      <c r="F481" s="24">
        <f>E481/100*$I$2*Main!$AF$2</f>
        <v>0</v>
      </c>
      <c r="G481" s="25">
        <f>F481*Main!$AF$4</f>
        <v>0</v>
      </c>
      <c r="H481" s="28"/>
    </row>
    <row r="482" spans="1:8" s="22" customFormat="1">
      <c r="A482" s="326">
        <v>1078482</v>
      </c>
      <c r="B482" s="329" t="s">
        <v>359</v>
      </c>
      <c r="C482" s="23"/>
      <c r="D482" s="23">
        <v>50</v>
      </c>
      <c r="E482" s="24">
        <v>1109.57</v>
      </c>
      <c r="F482" s="24">
        <f>E482/100*$I$2*Main!$AF$2</f>
        <v>0</v>
      </c>
      <c r="G482" s="25">
        <f>F482*Main!$AF$4</f>
        <v>0</v>
      </c>
      <c r="H482" s="28"/>
    </row>
    <row r="483" spans="1:8" s="22" customFormat="1">
      <c r="A483" s="326">
        <v>1076001</v>
      </c>
      <c r="B483" s="329" t="s">
        <v>360</v>
      </c>
      <c r="C483" s="23"/>
      <c r="D483" s="23">
        <v>50</v>
      </c>
      <c r="E483" s="24">
        <v>1346.99</v>
      </c>
      <c r="F483" s="24">
        <f>E483/100*$I$2*Main!$AF$2</f>
        <v>0</v>
      </c>
      <c r="G483" s="25">
        <f>F483*Main!$AF$4</f>
        <v>0</v>
      </c>
      <c r="H483" s="28"/>
    </row>
    <row r="484" spans="1:8" s="22" customFormat="1">
      <c r="A484" s="326">
        <v>1013752</v>
      </c>
      <c r="B484" s="329" t="s">
        <v>361</v>
      </c>
      <c r="C484" s="23"/>
      <c r="D484" s="23">
        <v>250</v>
      </c>
      <c r="E484" s="24">
        <v>186.47</v>
      </c>
      <c r="F484" s="24">
        <f>E484/100*$I$2*Main!$AF$2</f>
        <v>0</v>
      </c>
      <c r="G484" s="25">
        <f>F484*Main!$AF$4</f>
        <v>0</v>
      </c>
      <c r="H484" s="28"/>
    </row>
    <row r="485" spans="1:8" s="22" customFormat="1">
      <c r="A485" s="326">
        <v>1026912</v>
      </c>
      <c r="B485" s="329" t="s">
        <v>362</v>
      </c>
      <c r="C485" s="23"/>
      <c r="D485" s="23">
        <v>250</v>
      </c>
      <c r="E485" s="24">
        <v>233.06</v>
      </c>
      <c r="F485" s="24">
        <f>E485/100*$I$2*Main!$AF$2</f>
        <v>0</v>
      </c>
      <c r="G485" s="25">
        <f>F485*Main!$AF$4</f>
        <v>0</v>
      </c>
      <c r="H485" s="151"/>
    </row>
    <row r="486" spans="1:8" s="22" customFormat="1">
      <c r="A486" s="326">
        <v>1140343</v>
      </c>
      <c r="B486" s="329" t="s">
        <v>363</v>
      </c>
      <c r="C486" s="23"/>
      <c r="D486" s="23">
        <v>100</v>
      </c>
      <c r="E486" s="24">
        <v>259</v>
      </c>
      <c r="F486" s="24">
        <f>E486/100*$I$2*Main!$AF$2</f>
        <v>0</v>
      </c>
      <c r="G486" s="25">
        <f>F486*Main!$AF$4</f>
        <v>0</v>
      </c>
      <c r="H486" s="28"/>
    </row>
    <row r="487" spans="1:8" s="22" customFormat="1">
      <c r="A487" s="326">
        <v>9201921</v>
      </c>
      <c r="B487" s="329" t="s">
        <v>364</v>
      </c>
      <c r="C487" s="23"/>
      <c r="D487" s="23">
        <v>1</v>
      </c>
      <c r="E487" s="24">
        <v>11730.73</v>
      </c>
      <c r="F487" s="24">
        <f>E487/100*$I$2*Main!$AF$2</f>
        <v>0</v>
      </c>
      <c r="G487" s="25">
        <f>F487*Main!$AF$4</f>
        <v>0</v>
      </c>
      <c r="H487" s="151"/>
    </row>
    <row r="488" spans="1:8" s="22" customFormat="1">
      <c r="A488" s="326">
        <v>9156338</v>
      </c>
      <c r="B488" s="329" t="s">
        <v>365</v>
      </c>
      <c r="C488" s="23"/>
      <c r="D488" s="23">
        <v>1</v>
      </c>
      <c r="E488" s="24">
        <v>11730.73</v>
      </c>
      <c r="F488" s="24">
        <f>E488/100*$I$2*Main!$AF$2</f>
        <v>0</v>
      </c>
      <c r="G488" s="25">
        <f>F488*Main!$AF$4</f>
        <v>0</v>
      </c>
      <c r="H488" s="28"/>
    </row>
    <row r="489" spans="1:8" s="22" customFormat="1">
      <c r="A489" s="326">
        <v>9156339</v>
      </c>
      <c r="B489" s="329" t="s">
        <v>4277</v>
      </c>
      <c r="C489" s="23"/>
      <c r="D489" s="23">
        <v>1</v>
      </c>
      <c r="E489" s="24">
        <v>10100.27</v>
      </c>
      <c r="F489" s="24">
        <f>E489/100*$I$2*Main!$AF$2</f>
        <v>0</v>
      </c>
      <c r="G489" s="25">
        <f>F489*Main!$AF$4</f>
        <v>0</v>
      </c>
      <c r="H489" s="28"/>
    </row>
    <row r="490" spans="1:8" s="22" customFormat="1">
      <c r="A490" s="326">
        <v>9184566</v>
      </c>
      <c r="B490" s="329" t="s">
        <v>366</v>
      </c>
      <c r="C490" s="23"/>
      <c r="D490" s="23">
        <v>1</v>
      </c>
      <c r="E490" s="24">
        <v>9995.4599999999991</v>
      </c>
      <c r="F490" s="24">
        <f>E490/100*$I$2*Main!$AF$2</f>
        <v>0</v>
      </c>
      <c r="G490" s="25">
        <f>F490*Main!$AF$4</f>
        <v>0</v>
      </c>
      <c r="H490" s="28"/>
    </row>
    <row r="491" spans="1:8" s="22" customFormat="1">
      <c r="A491" s="326">
        <v>9184595</v>
      </c>
      <c r="B491" s="329" t="s">
        <v>367</v>
      </c>
      <c r="C491" s="23"/>
      <c r="D491" s="23">
        <v>1</v>
      </c>
      <c r="E491" s="24">
        <v>11085.85</v>
      </c>
      <c r="F491" s="24">
        <f>E491/100*$I$2*Main!$AF$2</f>
        <v>0</v>
      </c>
      <c r="G491" s="25">
        <f>F491*Main!$AF$4</f>
        <v>0</v>
      </c>
      <c r="H491" s="28"/>
    </row>
    <row r="492" spans="1:8" s="22" customFormat="1">
      <c r="A492" s="326">
        <v>9184626</v>
      </c>
      <c r="B492" s="329" t="s">
        <v>368</v>
      </c>
      <c r="C492" s="23"/>
      <c r="D492" s="23">
        <v>1</v>
      </c>
      <c r="E492" s="24">
        <v>4354.38</v>
      </c>
      <c r="F492" s="24">
        <f>E492/100*$I$2*Main!$AF$2</f>
        <v>0</v>
      </c>
      <c r="G492" s="25">
        <f>F492*Main!$AF$4</f>
        <v>0</v>
      </c>
      <c r="H492" s="151"/>
    </row>
    <row r="493" spans="1:8" s="22" customFormat="1">
      <c r="A493" s="326">
        <v>9184703</v>
      </c>
      <c r="B493" s="329" t="s">
        <v>3588</v>
      </c>
      <c r="C493" s="23" t="s">
        <v>52</v>
      </c>
      <c r="D493" s="23">
        <v>1</v>
      </c>
      <c r="E493" s="24">
        <v>4354.38</v>
      </c>
      <c r="F493" s="24">
        <f>E493/100*$I$2*Main!$AF$2</f>
        <v>0</v>
      </c>
      <c r="G493" s="25">
        <f>F493*Main!$AF$4</f>
        <v>0</v>
      </c>
      <c r="H493" s="151"/>
    </row>
    <row r="494" spans="1:8" s="22" customFormat="1">
      <c r="A494" s="326">
        <v>9209165</v>
      </c>
      <c r="B494" s="329" t="s">
        <v>3589</v>
      </c>
      <c r="C494" s="23" t="s">
        <v>52</v>
      </c>
      <c r="D494" s="23">
        <v>1</v>
      </c>
      <c r="E494" s="24">
        <v>6299.99</v>
      </c>
      <c r="F494" s="24">
        <f>E494/100*$I$2*Main!$AF$2</f>
        <v>0</v>
      </c>
      <c r="G494" s="25">
        <f>F494*Main!$AF$4</f>
        <v>0</v>
      </c>
      <c r="H494" s="28"/>
    </row>
    <row r="495" spans="1:8" s="22" customFormat="1">
      <c r="A495" s="326">
        <v>9209167</v>
      </c>
      <c r="B495" s="329" t="s">
        <v>3590</v>
      </c>
      <c r="C495" s="23" t="s">
        <v>52</v>
      </c>
      <c r="D495" s="23">
        <v>1</v>
      </c>
      <c r="E495" s="24">
        <v>6299.99</v>
      </c>
      <c r="F495" s="24">
        <f>E495/100*$I$2*Main!$AF$2</f>
        <v>0</v>
      </c>
      <c r="G495" s="25">
        <f>F495*Main!$AF$4</f>
        <v>0</v>
      </c>
      <c r="H495" s="28"/>
    </row>
    <row r="496" spans="1:8" s="22" customFormat="1">
      <c r="A496" s="326">
        <v>9209219</v>
      </c>
      <c r="B496" s="329" t="s">
        <v>3591</v>
      </c>
      <c r="C496" s="23" t="s">
        <v>52</v>
      </c>
      <c r="D496" s="23">
        <v>1</v>
      </c>
      <c r="E496" s="24">
        <v>7363.37</v>
      </c>
      <c r="F496" s="24">
        <f>E496/100*$I$2*Main!$AF$2</f>
        <v>0</v>
      </c>
      <c r="G496" s="25">
        <f>F496*Main!$AF$4</f>
        <v>0</v>
      </c>
      <c r="H496" s="28"/>
    </row>
    <row r="497" spans="1:8" s="22" customFormat="1">
      <c r="A497" s="326">
        <v>9209221</v>
      </c>
      <c r="B497" s="329" t="s">
        <v>3592</v>
      </c>
      <c r="C497" s="23" t="s">
        <v>52</v>
      </c>
      <c r="D497" s="23">
        <v>1</v>
      </c>
      <c r="E497" s="24">
        <v>7363.37</v>
      </c>
      <c r="F497" s="24">
        <f>E497/100*$I$2*Main!$AF$2</f>
        <v>0</v>
      </c>
      <c r="G497" s="25">
        <f>F497*Main!$AF$4</f>
        <v>0</v>
      </c>
      <c r="H497" s="28"/>
    </row>
    <row r="498" spans="1:8" s="22" customFormat="1">
      <c r="A498" s="326">
        <v>9209223</v>
      </c>
      <c r="B498" s="329" t="s">
        <v>369</v>
      </c>
      <c r="C498" s="23"/>
      <c r="D498" s="23">
        <v>1</v>
      </c>
      <c r="E498" s="24">
        <v>3691.72</v>
      </c>
      <c r="F498" s="24">
        <f>E498/100*$I$2*Main!$AF$2</f>
        <v>0</v>
      </c>
      <c r="G498" s="25">
        <f>F498*Main!$AF$4</f>
        <v>0</v>
      </c>
      <c r="H498" s="28"/>
    </row>
    <row r="499" spans="1:8" s="22" customFormat="1">
      <c r="A499" s="326">
        <v>9209225</v>
      </c>
      <c r="B499" s="329" t="s">
        <v>370</v>
      </c>
      <c r="C499" s="23"/>
      <c r="D499" s="23">
        <v>1</v>
      </c>
      <c r="E499" s="24">
        <v>3691.72</v>
      </c>
      <c r="F499" s="24">
        <f>E499/100*$I$2*Main!$AF$2</f>
        <v>0</v>
      </c>
      <c r="G499" s="25">
        <f>F499*Main!$AF$4</f>
        <v>0</v>
      </c>
      <c r="H499" s="28"/>
    </row>
    <row r="500" spans="1:8" s="22" customFormat="1">
      <c r="A500" s="326">
        <v>9209228</v>
      </c>
      <c r="B500" s="329" t="s">
        <v>3593</v>
      </c>
      <c r="C500" s="23" t="s">
        <v>52</v>
      </c>
      <c r="D500" s="23">
        <v>1</v>
      </c>
      <c r="E500" s="24">
        <v>4293.62</v>
      </c>
      <c r="F500" s="24">
        <f>E500/100*$I$2*Main!$AF$2</f>
        <v>0</v>
      </c>
      <c r="G500" s="25">
        <f>F500*Main!$AF$4</f>
        <v>0</v>
      </c>
      <c r="H500" s="28"/>
    </row>
    <row r="501" spans="1:8" s="22" customFormat="1">
      <c r="A501" s="326">
        <v>9209230</v>
      </c>
      <c r="B501" s="329" t="s">
        <v>371</v>
      </c>
      <c r="C501" s="23"/>
      <c r="D501" s="23">
        <v>1</v>
      </c>
      <c r="E501" s="24">
        <v>4293.62</v>
      </c>
      <c r="F501" s="24">
        <f>E501/100*$I$2*Main!$AF$2</f>
        <v>0</v>
      </c>
      <c r="G501" s="25">
        <f>F501*Main!$AF$4</f>
        <v>0</v>
      </c>
      <c r="H501" s="28"/>
    </row>
    <row r="502" spans="1:8" s="22" customFormat="1">
      <c r="A502" s="326">
        <v>9209232</v>
      </c>
      <c r="B502" s="329" t="s">
        <v>372</v>
      </c>
      <c r="C502" s="23"/>
      <c r="D502" s="23">
        <v>1</v>
      </c>
      <c r="E502" s="24">
        <v>1420.7</v>
      </c>
      <c r="F502" s="24">
        <f>E502/100*$I$2*Main!$AF$2</f>
        <v>0</v>
      </c>
      <c r="G502" s="25">
        <f>F502*Main!$AF$4</f>
        <v>0</v>
      </c>
      <c r="H502" s="28"/>
    </row>
    <row r="503" spans="1:8" s="22" customFormat="1">
      <c r="A503" s="326">
        <v>9209269</v>
      </c>
      <c r="B503" s="329" t="s">
        <v>3594</v>
      </c>
      <c r="C503" s="23" t="s">
        <v>52</v>
      </c>
      <c r="D503" s="23">
        <v>1</v>
      </c>
      <c r="E503" s="24">
        <v>1420.7</v>
      </c>
      <c r="F503" s="24">
        <f>E503/100*$I$2*Main!$AF$2</f>
        <v>0</v>
      </c>
      <c r="G503" s="25">
        <f>F503*Main!$AF$4</f>
        <v>0</v>
      </c>
      <c r="H503" s="28"/>
    </row>
    <row r="504" spans="1:8" s="22" customFormat="1">
      <c r="A504" s="326">
        <v>9209272</v>
      </c>
      <c r="B504" s="329" t="s">
        <v>3595</v>
      </c>
      <c r="C504" s="23" t="s">
        <v>52</v>
      </c>
      <c r="D504" s="23">
        <v>1</v>
      </c>
      <c r="E504" s="24">
        <v>1420.7</v>
      </c>
      <c r="F504" s="24">
        <f>E504/100*$I$2*Main!$AF$2</f>
        <v>0</v>
      </c>
      <c r="G504" s="25">
        <f>F504*Main!$AF$4</f>
        <v>0</v>
      </c>
      <c r="H504" s="28"/>
    </row>
    <row r="505" spans="1:8" s="22" customFormat="1">
      <c r="A505" s="326">
        <v>9209274</v>
      </c>
      <c r="B505" s="329" t="s">
        <v>3596</v>
      </c>
      <c r="C505" s="23" t="s">
        <v>52</v>
      </c>
      <c r="D505" s="23">
        <v>1</v>
      </c>
      <c r="E505" s="24">
        <v>1420.7</v>
      </c>
      <c r="F505" s="24">
        <f>E505/100*$I$2*Main!$AF$2</f>
        <v>0</v>
      </c>
      <c r="G505" s="25">
        <f>F505*Main!$AF$4</f>
        <v>0</v>
      </c>
      <c r="H505" s="28"/>
    </row>
    <row r="506" spans="1:8" s="22" customFormat="1">
      <c r="A506" s="326">
        <v>9209277</v>
      </c>
      <c r="B506" s="329" t="s">
        <v>373</v>
      </c>
      <c r="C506" s="23"/>
      <c r="D506" s="23">
        <v>1</v>
      </c>
      <c r="E506" s="24">
        <v>1420.7</v>
      </c>
      <c r="F506" s="24">
        <f>E506/100*$I$2*Main!$AF$2</f>
        <v>0</v>
      </c>
      <c r="G506" s="25">
        <f>F506*Main!$AF$4</f>
        <v>0</v>
      </c>
      <c r="H506" s="28"/>
    </row>
    <row r="507" spans="1:8" s="22" customFormat="1">
      <c r="A507" s="326">
        <v>9209279</v>
      </c>
      <c r="B507" s="329" t="s">
        <v>3597</v>
      </c>
      <c r="C507" s="23" t="s">
        <v>52</v>
      </c>
      <c r="D507" s="23">
        <v>1</v>
      </c>
      <c r="E507" s="24">
        <v>1420.7</v>
      </c>
      <c r="F507" s="24">
        <f>E507/100*$I$2*Main!$AF$2</f>
        <v>0</v>
      </c>
      <c r="G507" s="25">
        <f>F507*Main!$AF$4</f>
        <v>0</v>
      </c>
      <c r="H507" s="28"/>
    </row>
    <row r="508" spans="1:8" s="22" customFormat="1">
      <c r="A508" s="326">
        <v>9209281</v>
      </c>
      <c r="B508" s="329" t="s">
        <v>3598</v>
      </c>
      <c r="C508" s="23" t="s">
        <v>52</v>
      </c>
      <c r="D508" s="23">
        <v>1</v>
      </c>
      <c r="E508" s="24">
        <v>1420.7</v>
      </c>
      <c r="F508" s="24">
        <f>E508/100*$I$2*Main!$AF$2</f>
        <v>0</v>
      </c>
      <c r="G508" s="25">
        <f>F508*Main!$AF$4</f>
        <v>0</v>
      </c>
      <c r="H508" s="28"/>
    </row>
    <row r="509" spans="1:8" s="22" customFormat="1">
      <c r="A509" s="326">
        <v>9209284</v>
      </c>
      <c r="B509" s="329" t="s">
        <v>3599</v>
      </c>
      <c r="C509" s="23" t="s">
        <v>52</v>
      </c>
      <c r="D509" s="23">
        <v>1</v>
      </c>
      <c r="E509" s="24">
        <v>1420.7</v>
      </c>
      <c r="F509" s="24">
        <f>E509/100*$I$2*Main!$AF$2</f>
        <v>0</v>
      </c>
      <c r="G509" s="25">
        <f>F509*Main!$AF$4</f>
        <v>0</v>
      </c>
      <c r="H509" s="28"/>
    </row>
    <row r="510" spans="1:8" s="22" customFormat="1">
      <c r="A510" s="326">
        <v>9209286</v>
      </c>
      <c r="B510" s="329" t="s">
        <v>3600</v>
      </c>
      <c r="C510" s="23" t="s">
        <v>52</v>
      </c>
      <c r="D510" s="23">
        <v>1</v>
      </c>
      <c r="E510" s="24">
        <v>1662.74</v>
      </c>
      <c r="F510" s="24">
        <f>E510/100*$I$2*Main!$AF$2</f>
        <v>0</v>
      </c>
      <c r="G510" s="25">
        <f>F510*Main!$AF$4</f>
        <v>0</v>
      </c>
      <c r="H510" s="28"/>
    </row>
    <row r="511" spans="1:8" s="22" customFormat="1">
      <c r="A511" s="326">
        <v>9209308</v>
      </c>
      <c r="B511" s="329" t="s">
        <v>3601</v>
      </c>
      <c r="C511" s="23" t="s">
        <v>52</v>
      </c>
      <c r="D511" s="23">
        <v>1</v>
      </c>
      <c r="E511" s="24">
        <v>1662.74</v>
      </c>
      <c r="F511" s="24">
        <f>E511/100*$I$2*Main!$AF$2</f>
        <v>0</v>
      </c>
      <c r="G511" s="25">
        <f>F511*Main!$AF$4</f>
        <v>0</v>
      </c>
      <c r="H511" s="28"/>
    </row>
    <row r="512" spans="1:8" s="22" customFormat="1">
      <c r="A512" s="326">
        <v>9209310</v>
      </c>
      <c r="B512" s="329" t="s">
        <v>3602</v>
      </c>
      <c r="C512" s="23" t="s">
        <v>52</v>
      </c>
      <c r="D512" s="23">
        <v>1</v>
      </c>
      <c r="E512" s="24">
        <v>1662.74</v>
      </c>
      <c r="F512" s="24">
        <f>E512/100*$I$2*Main!$AF$2</f>
        <v>0</v>
      </c>
      <c r="G512" s="25">
        <f>F512*Main!$AF$4</f>
        <v>0</v>
      </c>
      <c r="H512" s="28"/>
    </row>
    <row r="513" spans="1:8" s="22" customFormat="1">
      <c r="A513" s="326">
        <v>9209312</v>
      </c>
      <c r="B513" s="329" t="s">
        <v>3603</v>
      </c>
      <c r="C513" s="23" t="s">
        <v>52</v>
      </c>
      <c r="D513" s="23">
        <v>1</v>
      </c>
      <c r="E513" s="24">
        <v>1662.74</v>
      </c>
      <c r="F513" s="24">
        <f>E513/100*$I$2*Main!$AF$2</f>
        <v>0</v>
      </c>
      <c r="G513" s="25">
        <f>F513*Main!$AF$4</f>
        <v>0</v>
      </c>
      <c r="H513" s="28"/>
    </row>
    <row r="514" spans="1:8" s="22" customFormat="1">
      <c r="A514" s="326">
        <v>9209399</v>
      </c>
      <c r="B514" s="329" t="s">
        <v>374</v>
      </c>
      <c r="C514" s="23"/>
      <c r="D514" s="23">
        <v>1</v>
      </c>
      <c r="E514" s="24">
        <v>1662.74</v>
      </c>
      <c r="F514" s="24">
        <f>E514/100*$I$2*Main!$AF$2</f>
        <v>0</v>
      </c>
      <c r="G514" s="25">
        <f>F514*Main!$AF$4</f>
        <v>0</v>
      </c>
      <c r="H514" s="28"/>
    </row>
    <row r="515" spans="1:8" s="22" customFormat="1">
      <c r="A515" s="326">
        <v>9209402</v>
      </c>
      <c r="B515" s="329" t="s">
        <v>3604</v>
      </c>
      <c r="C515" s="23" t="s">
        <v>52</v>
      </c>
      <c r="D515" s="23">
        <v>1</v>
      </c>
      <c r="E515" s="24">
        <v>1662.74</v>
      </c>
      <c r="F515" s="24">
        <f>E515/100*$I$2*Main!$AF$2</f>
        <v>0</v>
      </c>
      <c r="G515" s="25">
        <f>F515*Main!$AF$4</f>
        <v>0</v>
      </c>
      <c r="H515" s="28"/>
    </row>
    <row r="516" spans="1:8" s="22" customFormat="1">
      <c r="A516" s="326">
        <v>9209404</v>
      </c>
      <c r="B516" s="329" t="s">
        <v>3605</v>
      </c>
      <c r="C516" s="23" t="s">
        <v>52</v>
      </c>
      <c r="D516" s="23">
        <v>1</v>
      </c>
      <c r="E516" s="24">
        <v>1662.74</v>
      </c>
      <c r="F516" s="24">
        <f>E516/100*$I$2*Main!$AF$2</f>
        <v>0</v>
      </c>
      <c r="G516" s="25">
        <f>F516*Main!$AF$4</f>
        <v>0</v>
      </c>
      <c r="H516" s="28"/>
    </row>
    <row r="517" spans="1:8" s="22" customFormat="1">
      <c r="A517" s="326">
        <v>9209406</v>
      </c>
      <c r="B517" s="329" t="s">
        <v>3606</v>
      </c>
      <c r="C517" s="23" t="s">
        <v>52</v>
      </c>
      <c r="D517" s="23">
        <v>1</v>
      </c>
      <c r="E517" s="24">
        <v>1662.74</v>
      </c>
      <c r="F517" s="24">
        <f>E517/100*$I$2*Main!$AF$2</f>
        <v>0</v>
      </c>
      <c r="G517" s="25">
        <f>F517*Main!$AF$4</f>
        <v>0</v>
      </c>
      <c r="H517" s="28"/>
    </row>
    <row r="518" spans="1:8" s="22" customFormat="1">
      <c r="A518" s="326">
        <v>9200421</v>
      </c>
      <c r="B518" s="329" t="s">
        <v>375</v>
      </c>
      <c r="C518" s="23"/>
      <c r="D518" s="23">
        <v>1</v>
      </c>
      <c r="E518" s="24">
        <v>3378.1</v>
      </c>
      <c r="F518" s="24">
        <f>E518/100*$I$2*Main!$AF$2</f>
        <v>0</v>
      </c>
      <c r="G518" s="25">
        <f>F518*Main!$AF$4</f>
        <v>0</v>
      </c>
      <c r="H518" s="28"/>
    </row>
    <row r="519" spans="1:8" s="22" customFormat="1">
      <c r="A519" s="326">
        <v>9200422</v>
      </c>
      <c r="B519" s="329" t="s">
        <v>376</v>
      </c>
      <c r="C519" s="23"/>
      <c r="D519" s="23">
        <v>1</v>
      </c>
      <c r="E519" s="24">
        <v>3756.95</v>
      </c>
      <c r="F519" s="24">
        <f>E519/100*$I$2*Main!$AF$2</f>
        <v>0</v>
      </c>
      <c r="G519" s="25">
        <f>F519*Main!$AF$4</f>
        <v>0</v>
      </c>
      <c r="H519" s="28"/>
    </row>
    <row r="520" spans="1:8" s="22" customFormat="1">
      <c r="A520" s="326">
        <v>9227245</v>
      </c>
      <c r="B520" s="329" t="s">
        <v>377</v>
      </c>
      <c r="C520" s="23"/>
      <c r="D520" s="23">
        <v>1</v>
      </c>
      <c r="E520" s="24">
        <v>8827.99</v>
      </c>
      <c r="F520" s="24">
        <f>E520/100*$I$2*Main!$AF$2</f>
        <v>0</v>
      </c>
      <c r="G520" s="25">
        <f>F520*Main!$AF$4</f>
        <v>0</v>
      </c>
      <c r="H520" s="28"/>
    </row>
    <row r="521" spans="1:8" s="22" customFormat="1">
      <c r="A521" s="326">
        <v>9227246</v>
      </c>
      <c r="B521" s="329" t="s">
        <v>378</v>
      </c>
      <c r="C521" s="23"/>
      <c r="D521" s="23">
        <v>1</v>
      </c>
      <c r="E521" s="24">
        <v>5296.81</v>
      </c>
      <c r="F521" s="24">
        <f>E521/100*$I$2*Main!$AF$2</f>
        <v>0</v>
      </c>
      <c r="G521" s="25">
        <f>F521*Main!$AF$4</f>
        <v>0</v>
      </c>
      <c r="H521" s="28"/>
    </row>
    <row r="522" spans="1:8" s="22" customFormat="1">
      <c r="A522" s="326">
        <v>1996132</v>
      </c>
      <c r="B522" s="329" t="s">
        <v>379</v>
      </c>
      <c r="C522" s="23"/>
      <c r="D522" s="23">
        <v>100</v>
      </c>
      <c r="E522" s="24">
        <v>91.74</v>
      </c>
      <c r="F522" s="24">
        <f>E522/100*$I$2*Main!$AF$2</f>
        <v>0</v>
      </c>
      <c r="G522" s="25">
        <f>F522*Main!$AF$4</f>
        <v>0</v>
      </c>
      <c r="H522" s="28"/>
    </row>
    <row r="523" spans="1:8" s="22" customFormat="1">
      <c r="A523" s="326">
        <v>9103717</v>
      </c>
      <c r="B523" s="329" t="s">
        <v>380</v>
      </c>
      <c r="C523" s="23"/>
      <c r="D523" s="23">
        <v>1</v>
      </c>
      <c r="E523" s="24">
        <v>186.62</v>
      </c>
      <c r="F523" s="24">
        <f>E523/100*$I$2*Main!$AF$2</f>
        <v>0</v>
      </c>
      <c r="G523" s="25">
        <f>F523*Main!$AF$4</f>
        <v>0</v>
      </c>
      <c r="H523" s="28"/>
    </row>
    <row r="524" spans="1:8" s="22" customFormat="1">
      <c r="A524" s="326">
        <v>9105267</v>
      </c>
      <c r="B524" s="329" t="s">
        <v>3607</v>
      </c>
      <c r="C524" s="23" t="s">
        <v>52</v>
      </c>
      <c r="D524" s="23">
        <v>400</v>
      </c>
      <c r="E524" s="24">
        <v>186.62</v>
      </c>
      <c r="F524" s="24">
        <f>E524/100*$I$2*Main!$AF$2</f>
        <v>0</v>
      </c>
      <c r="G524" s="25">
        <f>F524*Main!$AF$4</f>
        <v>0</v>
      </c>
      <c r="H524" s="28"/>
    </row>
    <row r="525" spans="1:8" s="22" customFormat="1">
      <c r="A525" s="326">
        <v>9103718</v>
      </c>
      <c r="B525" s="329" t="s">
        <v>381</v>
      </c>
      <c r="C525" s="23"/>
      <c r="D525" s="23">
        <v>1</v>
      </c>
      <c r="E525" s="24">
        <v>101.33</v>
      </c>
      <c r="F525" s="24">
        <f>E525/100*$I$2*Main!$AF$2</f>
        <v>0</v>
      </c>
      <c r="G525" s="25">
        <f>F525*Main!$AF$4</f>
        <v>0</v>
      </c>
      <c r="H525" s="28"/>
    </row>
    <row r="526" spans="1:8" s="22" customFormat="1">
      <c r="A526" s="326">
        <v>9105266</v>
      </c>
      <c r="B526" s="329" t="s">
        <v>3608</v>
      </c>
      <c r="C526" s="23" t="s">
        <v>52</v>
      </c>
      <c r="D526" s="23">
        <v>400</v>
      </c>
      <c r="E526" s="24">
        <v>101.33</v>
      </c>
      <c r="F526" s="24">
        <f>E526/100*$I$2*Main!$AF$2</f>
        <v>0</v>
      </c>
      <c r="G526" s="25">
        <f>F526*Main!$AF$4</f>
        <v>0</v>
      </c>
      <c r="H526" s="28"/>
    </row>
    <row r="527" spans="1:8" s="22" customFormat="1">
      <c r="A527" s="326">
        <v>9105438</v>
      </c>
      <c r="B527" s="329" t="s">
        <v>382</v>
      </c>
      <c r="C527" s="23"/>
      <c r="D527" s="23">
        <v>1</v>
      </c>
      <c r="E527" s="24">
        <v>122.42</v>
      </c>
      <c r="F527" s="24">
        <f>E527/100*$I$2*Main!$AF$2</f>
        <v>0</v>
      </c>
      <c r="G527" s="25">
        <f>F527*Main!$AF$4</f>
        <v>0</v>
      </c>
      <c r="H527" s="28"/>
    </row>
    <row r="528" spans="1:8" s="22" customFormat="1">
      <c r="A528" s="326">
        <v>9102993</v>
      </c>
      <c r="B528" s="329" t="s">
        <v>383</v>
      </c>
      <c r="C528" s="23"/>
      <c r="D528" s="23">
        <v>1</v>
      </c>
      <c r="E528" s="24">
        <v>54.95</v>
      </c>
      <c r="F528" s="24">
        <f>E528/100*$I$2*Main!$AF$2</f>
        <v>0</v>
      </c>
      <c r="G528" s="25">
        <f>F528*Main!$AF$4</f>
        <v>0</v>
      </c>
      <c r="H528" s="28"/>
    </row>
    <row r="529" spans="1:8" s="22" customFormat="1">
      <c r="A529" s="326">
        <v>9119584</v>
      </c>
      <c r="B529" s="329" t="s">
        <v>384</v>
      </c>
      <c r="C529" s="23"/>
      <c r="D529" s="23">
        <v>30</v>
      </c>
      <c r="E529" s="24">
        <v>1362.18</v>
      </c>
      <c r="F529" s="24">
        <f>E529/100*$I$2*Main!$AF$2</f>
        <v>0</v>
      </c>
      <c r="G529" s="25">
        <f>F529*Main!$AF$4</f>
        <v>0</v>
      </c>
      <c r="H529" s="28"/>
    </row>
    <row r="530" spans="1:8" s="22" customFormat="1">
      <c r="A530" s="326">
        <v>9119585</v>
      </c>
      <c r="B530" s="329" t="s">
        <v>385</v>
      </c>
      <c r="C530" s="23"/>
      <c r="D530" s="23">
        <v>30</v>
      </c>
      <c r="E530" s="24">
        <v>1362.18</v>
      </c>
      <c r="F530" s="24">
        <f>E530/100*$I$2*Main!$AF$2</f>
        <v>0</v>
      </c>
      <c r="G530" s="25">
        <f>F530*Main!$AF$4</f>
        <v>0</v>
      </c>
      <c r="H530" s="28"/>
    </row>
    <row r="531" spans="1:8" s="22" customFormat="1">
      <c r="A531" s="326">
        <v>9119587</v>
      </c>
      <c r="B531" s="329" t="s">
        <v>3609</v>
      </c>
      <c r="C531" s="23" t="s">
        <v>52</v>
      </c>
      <c r="D531" s="23">
        <v>30</v>
      </c>
      <c r="E531" s="24">
        <v>1362.18</v>
      </c>
      <c r="F531" s="24">
        <f>E531/100*$I$2*Main!$AF$2</f>
        <v>0</v>
      </c>
      <c r="G531" s="25">
        <f>F531*Main!$AF$4</f>
        <v>0</v>
      </c>
      <c r="H531" s="28"/>
    </row>
    <row r="532" spans="1:8" s="22" customFormat="1">
      <c r="A532" s="326">
        <v>9119586</v>
      </c>
      <c r="B532" s="329" t="s">
        <v>3610</v>
      </c>
      <c r="C532" s="23" t="s">
        <v>52</v>
      </c>
      <c r="D532" s="23">
        <v>30</v>
      </c>
      <c r="E532" s="24">
        <v>1362.18</v>
      </c>
      <c r="F532" s="24">
        <f>E532/100*$I$2*Main!$AF$2</f>
        <v>0</v>
      </c>
      <c r="G532" s="25">
        <f>F532*Main!$AF$4</f>
        <v>0</v>
      </c>
      <c r="H532" s="28"/>
    </row>
    <row r="533" spans="1:8" s="22" customFormat="1">
      <c r="A533" s="326">
        <v>9118477</v>
      </c>
      <c r="B533" s="329" t="s">
        <v>386</v>
      </c>
      <c r="C533" s="23"/>
      <c r="D533" s="23">
        <v>300</v>
      </c>
      <c r="E533" s="24">
        <v>127.8</v>
      </c>
      <c r="F533" s="24">
        <f>E533/100*$I$2*Main!$AF$2</f>
        <v>0</v>
      </c>
      <c r="G533" s="25">
        <f>F533*Main!$AF$4</f>
        <v>0</v>
      </c>
      <c r="H533" s="28"/>
    </row>
    <row r="534" spans="1:8" s="22" customFormat="1">
      <c r="A534" s="326">
        <v>9136109</v>
      </c>
      <c r="B534" s="329" t="s">
        <v>387</v>
      </c>
      <c r="C534" s="23"/>
      <c r="D534" s="23">
        <v>1</v>
      </c>
      <c r="E534" s="24">
        <v>27312.28</v>
      </c>
      <c r="F534" s="24">
        <f>E534/100*$I$2*Main!$AF$2</f>
        <v>0</v>
      </c>
      <c r="G534" s="25">
        <f>F534*Main!$AF$4</f>
        <v>0</v>
      </c>
      <c r="H534" s="28"/>
    </row>
    <row r="535" spans="1:8" s="22" customFormat="1">
      <c r="A535" s="326">
        <v>1013474</v>
      </c>
      <c r="B535" s="329" t="s">
        <v>388</v>
      </c>
      <c r="C535" s="23"/>
      <c r="D535" s="23">
        <v>1</v>
      </c>
      <c r="E535" s="24">
        <v>271.56</v>
      </c>
      <c r="F535" s="24">
        <f>E535/100*$I$2*Main!$AF$2</f>
        <v>0</v>
      </c>
      <c r="G535" s="25">
        <f>F535*Main!$AF$4</f>
        <v>0</v>
      </c>
      <c r="H535" s="151"/>
    </row>
    <row r="536" spans="1:8" s="22" customFormat="1">
      <c r="A536" s="326">
        <v>1015945</v>
      </c>
      <c r="B536" s="329" t="s">
        <v>389</v>
      </c>
      <c r="C536" s="23"/>
      <c r="D536" s="23">
        <v>1</v>
      </c>
      <c r="E536" s="24">
        <v>310.92</v>
      </c>
      <c r="F536" s="24">
        <f>E536/100*$I$2*Main!$AF$2</f>
        <v>0</v>
      </c>
      <c r="G536" s="25">
        <f>F536*Main!$AF$4</f>
        <v>0</v>
      </c>
      <c r="H536" s="28"/>
    </row>
    <row r="537" spans="1:8" s="22" customFormat="1">
      <c r="A537" s="326">
        <v>1008731</v>
      </c>
      <c r="B537" s="329" t="s">
        <v>390</v>
      </c>
      <c r="C537" s="23"/>
      <c r="D537" s="23">
        <v>200</v>
      </c>
      <c r="E537" s="24">
        <v>268.7</v>
      </c>
      <c r="F537" s="24">
        <f>E537/100*$I$2*Main!$AF$2</f>
        <v>0</v>
      </c>
      <c r="G537" s="25">
        <f>F537*Main!$AF$4</f>
        <v>0</v>
      </c>
      <c r="H537" s="28"/>
    </row>
    <row r="538" spans="1:8" s="22" customFormat="1">
      <c r="A538" s="326">
        <v>1008732</v>
      </c>
      <c r="B538" s="329" t="s">
        <v>391</v>
      </c>
      <c r="C538" s="23"/>
      <c r="D538" s="23">
        <v>500</v>
      </c>
      <c r="E538" s="24">
        <v>39.299999999999997</v>
      </c>
      <c r="F538" s="24">
        <f>E538/100*$I$2*Main!$AF$2</f>
        <v>0</v>
      </c>
      <c r="G538" s="25">
        <f>F538*Main!$AF$4</f>
        <v>0</v>
      </c>
      <c r="H538" s="28"/>
    </row>
    <row r="539" spans="1:8" s="22" customFormat="1">
      <c r="A539" s="326">
        <v>1008824</v>
      </c>
      <c r="B539" s="329" t="s">
        <v>392</v>
      </c>
      <c r="C539" s="23"/>
      <c r="D539" s="23">
        <v>1</v>
      </c>
      <c r="E539" s="24">
        <v>45.28</v>
      </c>
      <c r="F539" s="24">
        <f>E539/100*$I$2*Main!$AF$2</f>
        <v>0</v>
      </c>
      <c r="G539" s="25">
        <f>F539*Main!$AF$4</f>
        <v>0</v>
      </c>
      <c r="H539" s="151"/>
    </row>
    <row r="540" spans="1:8" s="22" customFormat="1">
      <c r="A540" s="326">
        <v>1008730</v>
      </c>
      <c r="B540" s="329" t="s">
        <v>393</v>
      </c>
      <c r="C540" s="23"/>
      <c r="D540" s="23">
        <v>500</v>
      </c>
      <c r="E540" s="24">
        <v>39.380000000000003</v>
      </c>
      <c r="F540" s="24">
        <f>E540/100*$I$2*Main!$AF$2</f>
        <v>0</v>
      </c>
      <c r="G540" s="25">
        <f>F540*Main!$AF$4</f>
        <v>0</v>
      </c>
      <c r="H540" s="28"/>
    </row>
    <row r="541" spans="1:8" s="22" customFormat="1">
      <c r="A541" s="326">
        <v>1015024</v>
      </c>
      <c r="B541" s="329" t="s">
        <v>394</v>
      </c>
      <c r="C541" s="23"/>
      <c r="D541" s="23">
        <v>100</v>
      </c>
      <c r="E541" s="24">
        <v>1530.41</v>
      </c>
      <c r="F541" s="24">
        <f>E541/100*$I$2*Main!$AF$2</f>
        <v>0</v>
      </c>
      <c r="G541" s="25">
        <f>F541*Main!$AF$4</f>
        <v>0</v>
      </c>
      <c r="H541" s="28"/>
    </row>
    <row r="542" spans="1:8" s="22" customFormat="1">
      <c r="A542" s="326">
        <v>9079731</v>
      </c>
      <c r="B542" s="329" t="s">
        <v>4716</v>
      </c>
      <c r="C542" s="23"/>
      <c r="D542" s="23">
        <v>1</v>
      </c>
      <c r="E542" s="24">
        <v>7022.27</v>
      </c>
      <c r="F542" s="24">
        <f>E542/100*$I$2*Main!$AF$2</f>
        <v>0</v>
      </c>
      <c r="G542" s="25">
        <f>F542*Main!$AF$4</f>
        <v>0</v>
      </c>
      <c r="H542" s="28"/>
    </row>
    <row r="543" spans="1:8" s="22" customFormat="1">
      <c r="A543" s="326">
        <v>9237852</v>
      </c>
      <c r="B543" s="329" t="s">
        <v>395</v>
      </c>
      <c r="C543" s="23"/>
      <c r="D543" s="23">
        <v>1</v>
      </c>
      <c r="E543" s="24">
        <v>2931.61</v>
      </c>
      <c r="F543" s="24">
        <f>E543/100*$I$2*Main!$AF$2</f>
        <v>0</v>
      </c>
      <c r="G543" s="25">
        <f>F543*Main!$AF$4</f>
        <v>0</v>
      </c>
      <c r="H543" s="28"/>
    </row>
    <row r="544" spans="1:8" s="22" customFormat="1">
      <c r="A544" s="326">
        <v>9237890</v>
      </c>
      <c r="B544" s="329" t="s">
        <v>396</v>
      </c>
      <c r="C544" s="23"/>
      <c r="D544" s="23">
        <v>1</v>
      </c>
      <c r="E544" s="24">
        <v>2931.61</v>
      </c>
      <c r="F544" s="24">
        <f>E544/100*$I$2*Main!$AF$2</f>
        <v>0</v>
      </c>
      <c r="G544" s="25">
        <f>F544*Main!$AF$4</f>
        <v>0</v>
      </c>
      <c r="H544" s="28"/>
    </row>
    <row r="545" spans="1:8" s="22" customFormat="1">
      <c r="A545" s="326">
        <v>9237880</v>
      </c>
      <c r="B545" s="329" t="s">
        <v>397</v>
      </c>
      <c r="C545" s="23"/>
      <c r="D545" s="23">
        <v>1</v>
      </c>
      <c r="E545" s="24">
        <v>2931.61</v>
      </c>
      <c r="F545" s="24">
        <f>E545/100*$I$2*Main!$AF$2</f>
        <v>0</v>
      </c>
      <c r="G545" s="25">
        <f>F545*Main!$AF$4</f>
        <v>0</v>
      </c>
      <c r="H545" s="28"/>
    </row>
    <row r="546" spans="1:8" s="22" customFormat="1">
      <c r="A546" s="326">
        <v>9237881</v>
      </c>
      <c r="B546" s="329" t="s">
        <v>398</v>
      </c>
      <c r="C546" s="23"/>
      <c r="D546" s="23">
        <v>1</v>
      </c>
      <c r="E546" s="24">
        <v>2931.61</v>
      </c>
      <c r="F546" s="24">
        <f>E546/100*$I$2*Main!$AF$2</f>
        <v>0</v>
      </c>
      <c r="G546" s="25">
        <f>F546*Main!$AF$4</f>
        <v>0</v>
      </c>
      <c r="H546" s="28"/>
    </row>
    <row r="547" spans="1:8" s="22" customFormat="1">
      <c r="A547" s="326">
        <v>9237882</v>
      </c>
      <c r="B547" s="329" t="s">
        <v>399</v>
      </c>
      <c r="C547" s="23"/>
      <c r="D547" s="23">
        <v>1</v>
      </c>
      <c r="E547" s="24">
        <v>2655.32</v>
      </c>
      <c r="F547" s="24">
        <f>E547/100*$I$2*Main!$AF$2</f>
        <v>0</v>
      </c>
      <c r="G547" s="25">
        <f>F547*Main!$AF$4</f>
        <v>0</v>
      </c>
      <c r="H547" s="28"/>
    </row>
    <row r="548" spans="1:8" s="22" customFormat="1">
      <c r="A548" s="326">
        <v>9237906</v>
      </c>
      <c r="B548" s="329" t="s">
        <v>400</v>
      </c>
      <c r="C548" s="23"/>
      <c r="D548" s="23">
        <v>1</v>
      </c>
      <c r="E548" s="24">
        <v>2655.32</v>
      </c>
      <c r="F548" s="24">
        <f>E548/100*$I$2*Main!$AF$2</f>
        <v>0</v>
      </c>
      <c r="G548" s="25">
        <f>F548*Main!$AF$4</f>
        <v>0</v>
      </c>
      <c r="H548" s="28"/>
    </row>
    <row r="549" spans="1:8" s="22" customFormat="1">
      <c r="A549" s="326">
        <v>9237905</v>
      </c>
      <c r="B549" s="329" t="s">
        <v>401</v>
      </c>
      <c r="C549" s="23"/>
      <c r="D549" s="23">
        <v>1</v>
      </c>
      <c r="E549" s="24">
        <v>2655.32</v>
      </c>
      <c r="F549" s="24">
        <f>E549/100*$I$2*Main!$AF$2</f>
        <v>0</v>
      </c>
      <c r="G549" s="25">
        <f>F549*Main!$AF$4</f>
        <v>0</v>
      </c>
      <c r="H549" s="28"/>
    </row>
    <row r="550" spans="1:8" s="22" customFormat="1">
      <c r="A550" s="326">
        <v>9237904</v>
      </c>
      <c r="B550" s="329" t="s">
        <v>402</v>
      </c>
      <c r="C550" s="23"/>
      <c r="D550" s="23">
        <v>1</v>
      </c>
      <c r="E550" s="24">
        <v>2655.32</v>
      </c>
      <c r="F550" s="24">
        <f>E550/100*$I$2*Main!$AF$2</f>
        <v>0</v>
      </c>
      <c r="G550" s="25">
        <f>F550*Main!$AF$4</f>
        <v>0</v>
      </c>
      <c r="H550" s="28"/>
    </row>
    <row r="551" spans="1:8" s="22" customFormat="1">
      <c r="A551" s="326">
        <v>9237903</v>
      </c>
      <c r="B551" s="329" t="s">
        <v>403</v>
      </c>
      <c r="C551" s="23"/>
      <c r="D551" s="23">
        <v>1</v>
      </c>
      <c r="E551" s="24">
        <v>1754.99</v>
      </c>
      <c r="F551" s="24">
        <f>E551/100*$I$2*Main!$AF$2</f>
        <v>0</v>
      </c>
      <c r="G551" s="25">
        <f>F551*Main!$AF$4</f>
        <v>0</v>
      </c>
      <c r="H551" s="28"/>
    </row>
    <row r="552" spans="1:8" s="22" customFormat="1">
      <c r="A552" s="326">
        <v>9237902</v>
      </c>
      <c r="B552" s="329" t="s">
        <v>404</v>
      </c>
      <c r="C552" s="23"/>
      <c r="D552" s="23">
        <v>1</v>
      </c>
      <c r="E552" s="24">
        <v>1754.99</v>
      </c>
      <c r="F552" s="24">
        <f>E552/100*$I$2*Main!$AF$2</f>
        <v>0</v>
      </c>
      <c r="G552" s="25">
        <f>F552*Main!$AF$4</f>
        <v>0</v>
      </c>
      <c r="H552" s="28"/>
    </row>
    <row r="553" spans="1:8" s="22" customFormat="1">
      <c r="A553" s="326">
        <v>9237901</v>
      </c>
      <c r="B553" s="329" t="s">
        <v>405</v>
      </c>
      <c r="C553" s="23"/>
      <c r="D553" s="23">
        <v>1</v>
      </c>
      <c r="E553" s="24">
        <v>1754.99</v>
      </c>
      <c r="F553" s="24">
        <f>E553/100*$I$2*Main!$AF$2</f>
        <v>0</v>
      </c>
      <c r="G553" s="25">
        <f>F553*Main!$AF$4</f>
        <v>0</v>
      </c>
      <c r="H553" s="28"/>
    </row>
    <row r="554" spans="1:8" s="22" customFormat="1">
      <c r="A554" s="326">
        <v>9237900</v>
      </c>
      <c r="B554" s="329" t="s">
        <v>406</v>
      </c>
      <c r="C554" s="23"/>
      <c r="D554" s="23">
        <v>1</v>
      </c>
      <c r="E554" s="24">
        <v>1754.99</v>
      </c>
      <c r="F554" s="24">
        <f>E554/100*$I$2*Main!$AF$2</f>
        <v>0</v>
      </c>
      <c r="G554" s="25">
        <f>F554*Main!$AF$4</f>
        <v>0</v>
      </c>
      <c r="H554" s="28"/>
    </row>
    <row r="555" spans="1:8" s="22" customFormat="1">
      <c r="A555" s="326">
        <v>9238120</v>
      </c>
      <c r="B555" s="329" t="s">
        <v>407</v>
      </c>
      <c r="C555" s="23"/>
      <c r="D555" s="23">
        <v>1</v>
      </c>
      <c r="E555" s="24">
        <v>5889.3</v>
      </c>
      <c r="F555" s="24">
        <f>E555/100*$I$2*Main!$AF$2</f>
        <v>0</v>
      </c>
      <c r="G555" s="25">
        <f>F555*Main!$AF$4</f>
        <v>0</v>
      </c>
      <c r="H555" s="28"/>
    </row>
    <row r="556" spans="1:8" s="22" customFormat="1">
      <c r="A556" s="326">
        <v>9238121</v>
      </c>
      <c r="B556" s="329" t="s">
        <v>408</v>
      </c>
      <c r="C556" s="23"/>
      <c r="D556" s="23">
        <v>1</v>
      </c>
      <c r="E556" s="24">
        <v>5889.3</v>
      </c>
      <c r="F556" s="24">
        <f>E556/100*$I$2*Main!$AF$2</f>
        <v>0</v>
      </c>
      <c r="G556" s="25">
        <f>F556*Main!$AF$4</f>
        <v>0</v>
      </c>
      <c r="H556" s="28"/>
    </row>
    <row r="557" spans="1:8" s="22" customFormat="1">
      <c r="A557" s="326">
        <v>9238123</v>
      </c>
      <c r="B557" s="329" t="s">
        <v>409</v>
      </c>
      <c r="C557" s="23"/>
      <c r="D557" s="23">
        <v>1</v>
      </c>
      <c r="E557" s="24">
        <v>5889.3</v>
      </c>
      <c r="F557" s="24">
        <f>E557/100*$I$2*Main!$AF$2</f>
        <v>0</v>
      </c>
      <c r="G557" s="25">
        <f>F557*Main!$AF$4</f>
        <v>0</v>
      </c>
      <c r="H557" s="28"/>
    </row>
    <row r="558" spans="1:8" s="22" customFormat="1">
      <c r="A558" s="326">
        <v>9238119</v>
      </c>
      <c r="B558" s="329" t="s">
        <v>410</v>
      </c>
      <c r="C558" s="23"/>
      <c r="D558" s="23">
        <v>1</v>
      </c>
      <c r="E558" s="24">
        <v>5889.3</v>
      </c>
      <c r="F558" s="24">
        <f>E558/100*$I$2*Main!$AF$2</f>
        <v>0</v>
      </c>
      <c r="G558" s="25">
        <f>F558*Main!$AF$4</f>
        <v>0</v>
      </c>
      <c r="H558" s="28"/>
    </row>
    <row r="559" spans="1:8" s="22" customFormat="1">
      <c r="A559" s="326">
        <v>9238124</v>
      </c>
      <c r="B559" s="329" t="s">
        <v>411</v>
      </c>
      <c r="C559" s="23"/>
      <c r="D559" s="23">
        <v>1</v>
      </c>
      <c r="E559" s="24">
        <v>5889.3</v>
      </c>
      <c r="F559" s="24">
        <f>E559/100*$I$2*Main!$AF$2</f>
        <v>0</v>
      </c>
      <c r="G559" s="25">
        <f>F559*Main!$AF$4</f>
        <v>0</v>
      </c>
      <c r="H559" s="28"/>
    </row>
    <row r="560" spans="1:8" s="22" customFormat="1">
      <c r="A560" s="326">
        <v>9238122</v>
      </c>
      <c r="B560" s="329" t="s">
        <v>412</v>
      </c>
      <c r="C560" s="23"/>
      <c r="D560" s="23">
        <v>1</v>
      </c>
      <c r="E560" s="24">
        <v>5889.3</v>
      </c>
      <c r="F560" s="24">
        <f>E560/100*$I$2*Main!$AF$2</f>
        <v>0</v>
      </c>
      <c r="G560" s="25">
        <f>F560*Main!$AF$4</f>
        <v>0</v>
      </c>
      <c r="H560" s="28"/>
    </row>
    <row r="561" spans="1:8" s="22" customFormat="1">
      <c r="A561" s="326">
        <v>9266113</v>
      </c>
      <c r="B561" s="329" t="s">
        <v>413</v>
      </c>
      <c r="C561" s="23"/>
      <c r="D561" s="23">
        <v>1</v>
      </c>
      <c r="E561" s="24">
        <v>6177.19</v>
      </c>
      <c r="F561" s="24">
        <f>E561/100*$I$2*Main!$AF$2</f>
        <v>0</v>
      </c>
      <c r="G561" s="25">
        <f>F561*Main!$AF$4</f>
        <v>0</v>
      </c>
      <c r="H561" s="28"/>
    </row>
    <row r="562" spans="1:8" s="22" customFormat="1">
      <c r="A562" s="326">
        <v>9265960</v>
      </c>
      <c r="B562" s="329" t="s">
        <v>414</v>
      </c>
      <c r="C562" s="23"/>
      <c r="D562" s="23">
        <v>1</v>
      </c>
      <c r="E562" s="24">
        <v>6618.41</v>
      </c>
      <c r="F562" s="24">
        <f>E562/100*$I$2*Main!$AF$2</f>
        <v>0</v>
      </c>
      <c r="G562" s="25">
        <f>F562*Main!$AF$4</f>
        <v>0</v>
      </c>
      <c r="H562" s="28"/>
    </row>
    <row r="563" spans="1:8" s="22" customFormat="1">
      <c r="A563" s="326">
        <v>9265959</v>
      </c>
      <c r="B563" s="329" t="s">
        <v>415</v>
      </c>
      <c r="C563" s="23"/>
      <c r="D563" s="23">
        <v>1</v>
      </c>
      <c r="E563" s="24">
        <v>7059.65</v>
      </c>
      <c r="F563" s="24">
        <f>E563/100*$I$2*Main!$AF$2</f>
        <v>0</v>
      </c>
      <c r="G563" s="25">
        <f>F563*Main!$AF$4</f>
        <v>0</v>
      </c>
      <c r="H563" s="28"/>
    </row>
    <row r="564" spans="1:8" s="22" customFormat="1">
      <c r="A564" s="326">
        <v>9266111</v>
      </c>
      <c r="B564" s="329" t="s">
        <v>416</v>
      </c>
      <c r="C564" s="23"/>
      <c r="D564" s="23">
        <v>1</v>
      </c>
      <c r="E564" s="24">
        <v>6177.19</v>
      </c>
      <c r="F564" s="24">
        <f>E564/100*$I$2*Main!$AF$2</f>
        <v>0</v>
      </c>
      <c r="G564" s="25">
        <f>F564*Main!$AF$4</f>
        <v>0</v>
      </c>
      <c r="H564" s="28"/>
    </row>
    <row r="565" spans="1:8" s="22" customFormat="1">
      <c r="A565" s="326">
        <v>9266112</v>
      </c>
      <c r="B565" s="329" t="s">
        <v>417</v>
      </c>
      <c r="C565" s="23"/>
      <c r="D565" s="23">
        <v>1</v>
      </c>
      <c r="E565" s="24">
        <v>6618.41</v>
      </c>
      <c r="F565" s="24">
        <f>E565/100*$I$2*Main!$AF$2</f>
        <v>0</v>
      </c>
      <c r="G565" s="25">
        <f>F565*Main!$AF$4</f>
        <v>0</v>
      </c>
      <c r="H565" s="28"/>
    </row>
    <row r="566" spans="1:8" s="22" customFormat="1">
      <c r="A566" s="326">
        <v>9265958</v>
      </c>
      <c r="B566" s="329" t="s">
        <v>418</v>
      </c>
      <c r="C566" s="23"/>
      <c r="D566" s="23">
        <v>1</v>
      </c>
      <c r="E566" s="24">
        <v>7059.65</v>
      </c>
      <c r="F566" s="24">
        <f>E566/100*$I$2*Main!$AF$2</f>
        <v>0</v>
      </c>
      <c r="G566" s="25">
        <f>F566*Main!$AF$4</f>
        <v>0</v>
      </c>
      <c r="H566" s="151"/>
    </row>
    <row r="567" spans="1:8" s="22" customFormat="1">
      <c r="A567" s="326">
        <v>9264191</v>
      </c>
      <c r="B567" s="329" t="s">
        <v>419</v>
      </c>
      <c r="C567" s="23"/>
      <c r="D567" s="23">
        <v>50</v>
      </c>
      <c r="E567" s="24">
        <v>1190.54</v>
      </c>
      <c r="F567" s="24">
        <f>E567/100*$I$2*Main!$AF$2</f>
        <v>0</v>
      </c>
      <c r="G567" s="25">
        <f>F567*Main!$AF$4</f>
        <v>0</v>
      </c>
      <c r="H567" s="151"/>
    </row>
    <row r="568" spans="1:8" s="22" customFormat="1">
      <c r="A568" s="326">
        <v>9266220</v>
      </c>
      <c r="B568" s="329" t="s">
        <v>420</v>
      </c>
      <c r="C568" s="23"/>
      <c r="D568" s="23">
        <v>1</v>
      </c>
      <c r="E568" s="24">
        <v>1480.42</v>
      </c>
      <c r="F568" s="24">
        <f>E568/100*$I$2*Main!$AF$2</f>
        <v>0</v>
      </c>
      <c r="G568" s="25">
        <f>F568*Main!$AF$4</f>
        <v>0</v>
      </c>
      <c r="H568" s="28"/>
    </row>
    <row r="569" spans="1:8" s="22" customFormat="1">
      <c r="A569" s="326">
        <v>9239311</v>
      </c>
      <c r="B569" s="329" t="s">
        <v>421</v>
      </c>
      <c r="C569" s="23"/>
      <c r="D569" s="23">
        <v>1</v>
      </c>
      <c r="E569" s="24">
        <v>1987.54</v>
      </c>
      <c r="F569" s="24">
        <f>E569/100*$I$2*Main!$AF$2</f>
        <v>0</v>
      </c>
      <c r="G569" s="25">
        <f>F569*Main!$AF$4</f>
        <v>0</v>
      </c>
      <c r="H569" s="28"/>
    </row>
    <row r="570" spans="1:8" s="22" customFormat="1">
      <c r="A570" s="326">
        <v>9239310</v>
      </c>
      <c r="B570" s="329" t="s">
        <v>422</v>
      </c>
      <c r="C570" s="23"/>
      <c r="D570" s="23">
        <v>1</v>
      </c>
      <c r="E570" s="24">
        <v>3816.05</v>
      </c>
      <c r="F570" s="24">
        <f>E570/100*$I$2*Main!$AF$2</f>
        <v>0</v>
      </c>
      <c r="G570" s="25">
        <f>F570*Main!$AF$4</f>
        <v>0</v>
      </c>
      <c r="H570" s="28"/>
    </row>
    <row r="571" spans="1:8" s="22" customFormat="1">
      <c r="A571" s="326">
        <v>9237916</v>
      </c>
      <c r="B571" s="329" t="s">
        <v>423</v>
      </c>
      <c r="C571" s="23"/>
      <c r="D571" s="23">
        <v>1</v>
      </c>
      <c r="E571" s="24">
        <v>958</v>
      </c>
      <c r="F571" s="24">
        <f>E571/100*$I$2*Main!$AF$2</f>
        <v>0</v>
      </c>
      <c r="G571" s="25">
        <f>F571*Main!$AF$4</f>
        <v>0</v>
      </c>
      <c r="H571" s="28"/>
    </row>
    <row r="572" spans="1:8" s="22" customFormat="1">
      <c r="A572" s="326">
        <v>9237917</v>
      </c>
      <c r="B572" s="329" t="s">
        <v>424</v>
      </c>
      <c r="C572" s="23"/>
      <c r="D572" s="23">
        <v>1</v>
      </c>
      <c r="E572" s="24">
        <v>1917.96</v>
      </c>
      <c r="F572" s="24">
        <f>E572/100*$I$2*Main!$AF$2</f>
        <v>0</v>
      </c>
      <c r="G572" s="25">
        <f>F572*Main!$AF$4</f>
        <v>0</v>
      </c>
      <c r="H572" s="28"/>
    </row>
    <row r="573" spans="1:8" s="22" customFormat="1">
      <c r="A573" s="326">
        <v>9229920</v>
      </c>
      <c r="B573" s="329" t="s">
        <v>425</v>
      </c>
      <c r="C573" s="23"/>
      <c r="D573" s="23">
        <v>200</v>
      </c>
      <c r="E573" s="24">
        <v>60.26</v>
      </c>
      <c r="F573" s="24">
        <f>E573/100*$I$2*Main!$AF$2</f>
        <v>0</v>
      </c>
      <c r="G573" s="25">
        <f>F573*Main!$AF$4</f>
        <v>0</v>
      </c>
      <c r="H573" s="28"/>
    </row>
    <row r="574" spans="1:8" s="22" customFormat="1">
      <c r="A574" s="326">
        <v>9236605</v>
      </c>
      <c r="B574" s="329" t="s">
        <v>426</v>
      </c>
      <c r="C574" s="23"/>
      <c r="D574" s="23">
        <v>400</v>
      </c>
      <c r="E574" s="24">
        <v>52.24</v>
      </c>
      <c r="F574" s="24">
        <f>E574/100*$I$2*Main!$AF$2</f>
        <v>0</v>
      </c>
      <c r="G574" s="25">
        <f>F574*Main!$AF$4</f>
        <v>0</v>
      </c>
      <c r="H574" s="151"/>
    </row>
    <row r="575" spans="1:8" s="22" customFormat="1">
      <c r="A575" s="326">
        <v>9117231</v>
      </c>
      <c r="B575" s="329" t="s">
        <v>3611</v>
      </c>
      <c r="C575" s="23"/>
      <c r="D575" s="23">
        <v>10</v>
      </c>
      <c r="E575" s="24">
        <v>1083.9100000000001</v>
      </c>
      <c r="F575" s="24">
        <f>E575/100*$I$2*Main!$AF$2</f>
        <v>0</v>
      </c>
      <c r="G575" s="25">
        <f>F575*Main!$AF$4</f>
        <v>0</v>
      </c>
      <c r="H575" s="151"/>
    </row>
    <row r="576" spans="1:8" s="22" customFormat="1">
      <c r="A576" s="326">
        <v>9225381</v>
      </c>
      <c r="B576" s="329" t="s">
        <v>3612</v>
      </c>
      <c r="C576" s="23"/>
      <c r="D576" s="23">
        <v>1</v>
      </c>
      <c r="E576" s="24">
        <v>17324</v>
      </c>
      <c r="F576" s="24">
        <f>E576/100*$I$2*Main!$AF$2</f>
        <v>0</v>
      </c>
      <c r="G576" s="25">
        <f>F576*Main!$AF$4</f>
        <v>0</v>
      </c>
      <c r="H576" s="28"/>
    </row>
    <row r="577" spans="1:8" s="22" customFormat="1">
      <c r="A577" s="326">
        <v>9225384</v>
      </c>
      <c r="B577" s="329" t="s">
        <v>3613</v>
      </c>
      <c r="C577" s="23"/>
      <c r="D577" s="23">
        <v>1</v>
      </c>
      <c r="E577" s="24">
        <v>17324</v>
      </c>
      <c r="F577" s="24">
        <f>E577/100*$I$2*Main!$AF$2</f>
        <v>0</v>
      </c>
      <c r="G577" s="25">
        <f>F577*Main!$AF$4</f>
        <v>0</v>
      </c>
      <c r="H577" s="28"/>
    </row>
    <row r="578" spans="1:8" s="22" customFormat="1">
      <c r="A578" s="326">
        <v>9225395</v>
      </c>
      <c r="B578" s="329" t="s">
        <v>3614</v>
      </c>
      <c r="C578" s="23"/>
      <c r="D578" s="23">
        <v>1</v>
      </c>
      <c r="E578" s="24">
        <v>32822.620000000003</v>
      </c>
      <c r="F578" s="24">
        <f>E578/100*$I$2*Main!$AF$2</f>
        <v>0</v>
      </c>
      <c r="G578" s="25">
        <f>F578*Main!$AF$4</f>
        <v>0</v>
      </c>
      <c r="H578" s="28"/>
    </row>
    <row r="579" spans="1:8" s="22" customFormat="1">
      <c r="A579" s="326">
        <v>1079849</v>
      </c>
      <c r="B579" s="329" t="s">
        <v>3615</v>
      </c>
      <c r="C579" s="23"/>
      <c r="D579" s="23">
        <v>1</v>
      </c>
      <c r="E579" s="24">
        <v>8678.6</v>
      </c>
      <c r="F579" s="24">
        <f>E579/100*$I$2*Main!$AF$2</f>
        <v>0</v>
      </c>
      <c r="G579" s="25">
        <f>F579*Main!$AF$4</f>
        <v>0</v>
      </c>
      <c r="H579" s="151"/>
    </row>
    <row r="580" spans="1:8" s="22" customFormat="1">
      <c r="A580" s="326">
        <v>1075410</v>
      </c>
      <c r="B580" s="329" t="s">
        <v>3616</v>
      </c>
      <c r="C580" s="23"/>
      <c r="D580" s="23">
        <v>1</v>
      </c>
      <c r="E580" s="24">
        <v>8678.6</v>
      </c>
      <c r="F580" s="24">
        <f>E580/100*$I$2*Main!$AF$2</f>
        <v>0</v>
      </c>
      <c r="G580" s="25">
        <f>F580*Main!$AF$4</f>
        <v>0</v>
      </c>
      <c r="H580" s="151"/>
    </row>
    <row r="581" spans="1:8" s="22" customFormat="1">
      <c r="A581" s="326">
        <v>74658</v>
      </c>
      <c r="B581" s="329" t="s">
        <v>427</v>
      </c>
      <c r="C581" s="23"/>
      <c r="D581" s="23">
        <v>1</v>
      </c>
      <c r="E581" s="24">
        <v>1622.39</v>
      </c>
      <c r="F581" s="24">
        <f>E581/100*$I$2*Main!$AF$2</f>
        <v>0</v>
      </c>
      <c r="G581" s="25">
        <f>F581*Main!$AF$4</f>
        <v>0</v>
      </c>
      <c r="H581" s="28"/>
    </row>
    <row r="582" spans="1:8" s="22" customFormat="1">
      <c r="A582" s="326">
        <v>1022834</v>
      </c>
      <c r="B582" s="329" t="s">
        <v>428</v>
      </c>
      <c r="C582" s="23"/>
      <c r="D582" s="23">
        <v>1</v>
      </c>
      <c r="E582" s="24">
        <v>44.09</v>
      </c>
      <c r="F582" s="24">
        <f>E582/100*$I$2*Main!$AF$2</f>
        <v>0</v>
      </c>
      <c r="G582" s="25">
        <f>F582*Main!$AF$4</f>
        <v>0</v>
      </c>
      <c r="H582" s="28"/>
    </row>
    <row r="583" spans="1:8" s="22" customFormat="1">
      <c r="A583" s="326">
        <v>70986</v>
      </c>
      <c r="B583" s="329" t="s">
        <v>429</v>
      </c>
      <c r="C583" s="23"/>
      <c r="D583" s="23">
        <v>1</v>
      </c>
      <c r="E583" s="24">
        <v>10440.879999999999</v>
      </c>
      <c r="F583" s="24">
        <f>E583/100*$I$2*Main!$AF$2</f>
        <v>0</v>
      </c>
      <c r="G583" s="25">
        <f>F583*Main!$AF$4</f>
        <v>0</v>
      </c>
      <c r="H583" s="28"/>
    </row>
    <row r="584" spans="1:8" s="22" customFormat="1">
      <c r="A584" s="326">
        <v>70987</v>
      </c>
      <c r="B584" s="329" t="s">
        <v>3617</v>
      </c>
      <c r="C584" s="23" t="s">
        <v>52</v>
      </c>
      <c r="D584" s="23">
        <v>1</v>
      </c>
      <c r="E584" s="24">
        <v>19436.93</v>
      </c>
      <c r="F584" s="24">
        <f>E584/100*$I$2*Main!$AF$2</f>
        <v>0</v>
      </c>
      <c r="G584" s="25">
        <f>F584*Main!$AF$4</f>
        <v>0</v>
      </c>
      <c r="H584" s="28"/>
    </row>
    <row r="585" spans="1:8" s="22" customFormat="1">
      <c r="A585" s="326">
        <v>70985</v>
      </c>
      <c r="B585" s="329" t="s">
        <v>430</v>
      </c>
      <c r="C585" s="23"/>
      <c r="D585" s="23">
        <v>1</v>
      </c>
      <c r="E585" s="24">
        <v>4905.8900000000003</v>
      </c>
      <c r="F585" s="24">
        <f>E585/100*$I$2*Main!$AF$2</f>
        <v>0</v>
      </c>
      <c r="G585" s="25">
        <f>F585*Main!$AF$4</f>
        <v>0</v>
      </c>
      <c r="H585" s="28"/>
    </row>
    <row r="586" spans="1:8" s="22" customFormat="1">
      <c r="A586" s="326">
        <v>9193574</v>
      </c>
      <c r="B586" s="329" t="s">
        <v>431</v>
      </c>
      <c r="C586" s="23"/>
      <c r="D586" s="23">
        <v>1</v>
      </c>
      <c r="E586" s="24">
        <v>5195.2</v>
      </c>
      <c r="F586" s="24">
        <f>E586/100*$I$2*Main!$AF$2</f>
        <v>0</v>
      </c>
      <c r="G586" s="25">
        <f>F586*Main!$AF$4</f>
        <v>0</v>
      </c>
      <c r="H586" s="28"/>
    </row>
    <row r="587" spans="1:8" s="22" customFormat="1">
      <c r="A587" s="326">
        <v>1013879</v>
      </c>
      <c r="B587" s="329" t="s">
        <v>432</v>
      </c>
      <c r="C587" s="23"/>
      <c r="D587" s="23">
        <v>1</v>
      </c>
      <c r="E587" s="24">
        <v>4916.59</v>
      </c>
      <c r="F587" s="24">
        <f>E587/100*$I$2*Main!$AF$2</f>
        <v>0</v>
      </c>
      <c r="G587" s="25">
        <f>F587*Main!$AF$4</f>
        <v>0</v>
      </c>
      <c r="H587" s="151"/>
    </row>
    <row r="588" spans="1:8" s="22" customFormat="1">
      <c r="A588" s="326">
        <v>9206249</v>
      </c>
      <c r="B588" s="329" t="s">
        <v>433</v>
      </c>
      <c r="C588" s="23"/>
      <c r="D588" s="23">
        <v>1</v>
      </c>
      <c r="E588" s="24">
        <v>1487.58</v>
      </c>
      <c r="F588" s="24">
        <f>E588/100*$I$2*Main!$AF$2</f>
        <v>0</v>
      </c>
      <c r="G588" s="25">
        <f>F588*Main!$AF$4</f>
        <v>0</v>
      </c>
      <c r="H588" s="151"/>
    </row>
    <row r="589" spans="1:8" s="22" customFormat="1">
      <c r="A589" s="326">
        <v>9209756</v>
      </c>
      <c r="B589" s="329" t="s">
        <v>434</v>
      </c>
      <c r="C589" s="23"/>
      <c r="D589" s="23">
        <v>1</v>
      </c>
      <c r="E589" s="24">
        <v>1933.85</v>
      </c>
      <c r="F589" s="24">
        <f>E589/100*$I$2*Main!$AF$2</f>
        <v>0</v>
      </c>
      <c r="G589" s="25">
        <f>F589*Main!$AF$4</f>
        <v>0</v>
      </c>
      <c r="H589" s="28"/>
    </row>
    <row r="590" spans="1:8" s="22" customFormat="1">
      <c r="A590" s="326">
        <v>9206252</v>
      </c>
      <c r="B590" s="329" t="s">
        <v>435</v>
      </c>
      <c r="C590" s="23"/>
      <c r="D590" s="23">
        <v>1</v>
      </c>
      <c r="E590" s="24">
        <v>1666.08</v>
      </c>
      <c r="F590" s="24">
        <f>E590/100*$I$2*Main!$AF$2</f>
        <v>0</v>
      </c>
      <c r="G590" s="25">
        <f>F590*Main!$AF$4</f>
        <v>0</v>
      </c>
      <c r="H590" s="28"/>
    </row>
    <row r="591" spans="1:8" s="22" customFormat="1">
      <c r="A591" s="326">
        <v>9234187</v>
      </c>
      <c r="B591" s="329" t="s">
        <v>436</v>
      </c>
      <c r="C591" s="23"/>
      <c r="D591" s="23">
        <v>1</v>
      </c>
      <c r="E591" s="24">
        <v>2528.87</v>
      </c>
      <c r="F591" s="24">
        <f>E591/100*$I$2*Main!$AF$2</f>
        <v>0</v>
      </c>
      <c r="G591" s="25">
        <f>F591*Main!$AF$4</f>
        <v>0</v>
      </c>
      <c r="H591" s="28"/>
    </row>
    <row r="592" spans="1:8" s="22" customFormat="1">
      <c r="A592" s="326">
        <v>9206283</v>
      </c>
      <c r="B592" s="329" t="s">
        <v>437</v>
      </c>
      <c r="C592" s="23"/>
      <c r="D592" s="23">
        <v>1</v>
      </c>
      <c r="E592" s="24">
        <v>1487.58</v>
      </c>
      <c r="F592" s="24">
        <f>E592/100*$I$2*Main!$AF$2</f>
        <v>0</v>
      </c>
      <c r="G592" s="25">
        <f>F592*Main!$AF$4</f>
        <v>0</v>
      </c>
      <c r="H592" s="28"/>
    </row>
    <row r="593" spans="1:8" s="22" customFormat="1">
      <c r="A593" s="326">
        <v>9206282</v>
      </c>
      <c r="B593" s="329" t="s">
        <v>438</v>
      </c>
      <c r="C593" s="23"/>
      <c r="D593" s="23">
        <v>1</v>
      </c>
      <c r="E593" s="24">
        <v>2290.86</v>
      </c>
      <c r="F593" s="24">
        <f>E593/100*$I$2*Main!$AF$2</f>
        <v>0</v>
      </c>
      <c r="G593" s="25">
        <f>F593*Main!$AF$4</f>
        <v>0</v>
      </c>
      <c r="H593" s="28"/>
    </row>
    <row r="594" spans="1:8" s="22" customFormat="1">
      <c r="A594" s="326">
        <v>9125964</v>
      </c>
      <c r="B594" s="329" t="s">
        <v>438</v>
      </c>
      <c r="C594" s="23"/>
      <c r="D594" s="23">
        <v>1</v>
      </c>
      <c r="E594" s="24">
        <v>2290.86</v>
      </c>
      <c r="F594" s="24">
        <f>E594/100*$I$2*Main!$AF$2</f>
        <v>0</v>
      </c>
      <c r="G594" s="25">
        <f>F594*Main!$AF$4</f>
        <v>0</v>
      </c>
      <c r="H594" s="28"/>
    </row>
    <row r="595" spans="1:8" s="22" customFormat="1">
      <c r="A595" s="326">
        <v>9200386</v>
      </c>
      <c r="B595" s="329" t="s">
        <v>4278</v>
      </c>
      <c r="C595" s="23"/>
      <c r="D595" s="23">
        <v>1</v>
      </c>
      <c r="E595" s="24">
        <v>442.55</v>
      </c>
      <c r="F595" s="24">
        <f>E595/100*$I$2*Main!$AF$2</f>
        <v>0</v>
      </c>
      <c r="G595" s="25">
        <f>F595*Main!$AF$4</f>
        <v>0</v>
      </c>
      <c r="H595" s="151"/>
    </row>
    <row r="596" spans="1:8" s="22" customFormat="1">
      <c r="A596" s="326">
        <v>9110132</v>
      </c>
      <c r="B596" s="329" t="s">
        <v>439</v>
      </c>
      <c r="C596" s="23"/>
      <c r="D596" s="23">
        <v>300</v>
      </c>
      <c r="E596" s="24">
        <v>56.74</v>
      </c>
      <c r="F596" s="24">
        <f>E596/100*$I$2*Main!$AF$2</f>
        <v>0</v>
      </c>
      <c r="G596" s="25">
        <f>F596*Main!$AF$4</f>
        <v>0</v>
      </c>
      <c r="H596" s="151"/>
    </row>
    <row r="597" spans="1:8" s="22" customFormat="1">
      <c r="A597" s="326">
        <v>9277155</v>
      </c>
      <c r="B597" s="329" t="s">
        <v>3579</v>
      </c>
      <c r="C597" s="23" t="s">
        <v>3519</v>
      </c>
      <c r="D597" s="23">
        <v>1</v>
      </c>
      <c r="E597" s="24">
        <v>235.76</v>
      </c>
      <c r="F597" s="24">
        <f>E597/100*$I$2*Main!$AF$2</f>
        <v>0</v>
      </c>
      <c r="G597" s="25">
        <f>F597*Main!$AF$4</f>
        <v>0</v>
      </c>
      <c r="H597" s="28"/>
    </row>
    <row r="598" spans="1:8" s="22" customFormat="1">
      <c r="A598" s="326">
        <v>9277156</v>
      </c>
      <c r="B598" s="329" t="s">
        <v>3580</v>
      </c>
      <c r="C598" s="23" t="s">
        <v>3519</v>
      </c>
      <c r="D598" s="23">
        <v>1</v>
      </c>
      <c r="E598" s="24">
        <v>427.33</v>
      </c>
      <c r="F598" s="24">
        <f>E598/100*$I$2*Main!$AF$2</f>
        <v>0</v>
      </c>
      <c r="G598" s="25">
        <f>F598*Main!$AF$4</f>
        <v>0</v>
      </c>
      <c r="H598" s="28"/>
    </row>
    <row r="599" spans="1:8" s="22" customFormat="1">
      <c r="A599" s="326">
        <v>9252651</v>
      </c>
      <c r="B599" s="329" t="s">
        <v>4279</v>
      </c>
      <c r="C599" s="23"/>
      <c r="D599" s="23">
        <v>1</v>
      </c>
      <c r="E599" s="24">
        <v>4384.4399999999996</v>
      </c>
      <c r="F599" s="24">
        <f>E599/100*$I$2*Main!$AF$2</f>
        <v>0</v>
      </c>
      <c r="G599" s="25">
        <f>F599*Main!$AF$4</f>
        <v>0</v>
      </c>
      <c r="H599" s="28"/>
    </row>
    <row r="600" spans="1:8" s="22" customFormat="1">
      <c r="A600" s="326">
        <v>9117303</v>
      </c>
      <c r="B600" s="329" t="s">
        <v>4280</v>
      </c>
      <c r="C600" s="23"/>
      <c r="D600" s="23">
        <v>1</v>
      </c>
      <c r="E600" s="24">
        <v>11175.92</v>
      </c>
      <c r="F600" s="24">
        <f>E600/100*$I$2*Main!$AF$2</f>
        <v>0</v>
      </c>
      <c r="G600" s="25">
        <f>F600*Main!$AF$4</f>
        <v>0</v>
      </c>
      <c r="H600" s="151"/>
    </row>
    <row r="601" spans="1:8" s="22" customFormat="1">
      <c r="A601" s="326">
        <v>9189775</v>
      </c>
      <c r="B601" s="329" t="s">
        <v>4281</v>
      </c>
      <c r="C601" s="23"/>
      <c r="D601" s="23">
        <v>2</v>
      </c>
      <c r="E601" s="24">
        <v>2096.17</v>
      </c>
      <c r="F601" s="24">
        <f>E601/100*$I$2*Main!$AF$2</f>
        <v>0</v>
      </c>
      <c r="G601" s="25">
        <f>F601*Main!$AF$4</f>
        <v>0</v>
      </c>
      <c r="H601" s="151"/>
    </row>
    <row r="602" spans="1:8" s="22" customFormat="1">
      <c r="A602" s="326">
        <v>9280180</v>
      </c>
      <c r="B602" s="329" t="s">
        <v>3583</v>
      </c>
      <c r="C602" s="23" t="s">
        <v>3519</v>
      </c>
      <c r="D602" s="23">
        <v>1</v>
      </c>
      <c r="E602" s="24">
        <v>9657.34</v>
      </c>
      <c r="F602" s="24">
        <f>E602/100*$I$2*Main!$AF$2</f>
        <v>0</v>
      </c>
      <c r="G602" s="25">
        <f>F602*Main!$AF$4</f>
        <v>0</v>
      </c>
      <c r="H602" s="28"/>
    </row>
    <row r="603" spans="1:8" s="22" customFormat="1">
      <c r="A603" s="326">
        <v>26453</v>
      </c>
      <c r="B603" s="329" t="s">
        <v>440</v>
      </c>
      <c r="C603" s="23"/>
      <c r="D603" s="23">
        <v>40</v>
      </c>
      <c r="E603" s="24">
        <v>1555.48</v>
      </c>
      <c r="F603" s="24">
        <f>E603/100*$I$2*Main!$AF$2</f>
        <v>0</v>
      </c>
      <c r="G603" s="25">
        <f>F603*Main!$AF$4</f>
        <v>0</v>
      </c>
      <c r="H603" s="28"/>
    </row>
    <row r="604" spans="1:8" s="22" customFormat="1">
      <c r="A604" s="326">
        <v>9181648</v>
      </c>
      <c r="B604" s="329" t="s">
        <v>4717</v>
      </c>
      <c r="C604" s="23"/>
      <c r="D604" s="23">
        <v>100</v>
      </c>
      <c r="E604" s="24">
        <v>449.54</v>
      </c>
      <c r="F604" s="24">
        <f>E604/100*$I$2*Main!$AF$2</f>
        <v>0</v>
      </c>
      <c r="G604" s="25">
        <f>F604*Main!$AF$4</f>
        <v>0</v>
      </c>
      <c r="H604" s="28"/>
    </row>
    <row r="605" spans="1:8" s="22" customFormat="1">
      <c r="A605" s="326">
        <v>9265093</v>
      </c>
      <c r="B605" s="329" t="s">
        <v>3581</v>
      </c>
      <c r="C605" s="23" t="s">
        <v>3519</v>
      </c>
      <c r="D605" s="23">
        <v>300</v>
      </c>
      <c r="E605" s="24">
        <v>462.79</v>
      </c>
      <c r="F605" s="24">
        <f>E605/100*$I$2*Main!$AF$2</f>
        <v>0</v>
      </c>
      <c r="G605" s="25">
        <f>F605*Main!$AF$4</f>
        <v>0</v>
      </c>
      <c r="H605" s="28"/>
    </row>
    <row r="606" spans="1:8" s="22" customFormat="1">
      <c r="A606" s="326">
        <v>9265092</v>
      </c>
      <c r="B606" s="329" t="s">
        <v>3582</v>
      </c>
      <c r="C606" s="23" t="s">
        <v>3519</v>
      </c>
      <c r="D606" s="23">
        <v>300</v>
      </c>
      <c r="E606" s="24">
        <v>514.20000000000005</v>
      </c>
      <c r="F606" s="24">
        <f>E606/100*$I$2*Main!$AF$2</f>
        <v>0</v>
      </c>
      <c r="G606" s="25">
        <f>F606*Main!$AF$4</f>
        <v>0</v>
      </c>
      <c r="H606" s="28"/>
    </row>
    <row r="607" spans="1:8" s="22" customFormat="1">
      <c r="A607" s="326">
        <v>27740</v>
      </c>
      <c r="B607" s="329" t="s">
        <v>4282</v>
      </c>
      <c r="C607" s="23"/>
      <c r="D607" s="23">
        <v>10</v>
      </c>
      <c r="E607" s="24">
        <v>328.38</v>
      </c>
      <c r="F607" s="24">
        <f>E607/100*$I$2*Main!$AF$2</f>
        <v>0</v>
      </c>
      <c r="G607" s="25">
        <f>F607*Main!$AF$4</f>
        <v>0</v>
      </c>
      <c r="H607" s="28"/>
    </row>
    <row r="608" spans="1:8" s="22" customFormat="1">
      <c r="A608" s="326">
        <v>40438</v>
      </c>
      <c r="B608" s="329" t="s">
        <v>3618</v>
      </c>
      <c r="C608" s="23"/>
      <c r="D608" s="23">
        <v>1</v>
      </c>
      <c r="E608" s="24">
        <v>767.04</v>
      </c>
      <c r="F608" s="24">
        <f>E608/100*$I$2*Main!$AF$2</f>
        <v>0</v>
      </c>
      <c r="G608" s="25">
        <f>F608*Main!$AF$4</f>
        <v>0</v>
      </c>
      <c r="H608" s="151"/>
    </row>
    <row r="609" spans="1:8" s="22" customFormat="1">
      <c r="A609" s="326">
        <v>9203537</v>
      </c>
      <c r="B609" s="329" t="s">
        <v>4718</v>
      </c>
      <c r="C609" s="23"/>
      <c r="D609" s="23">
        <v>1</v>
      </c>
      <c r="E609" s="24">
        <v>2752.51</v>
      </c>
      <c r="F609" s="24">
        <f>E609/100*$I$2*Main!$AF$2</f>
        <v>0</v>
      </c>
      <c r="G609" s="25">
        <f>F609*Main!$AF$4</f>
        <v>0</v>
      </c>
      <c r="H609" s="151"/>
    </row>
    <row r="610" spans="1:8" s="22" customFormat="1">
      <c r="A610" s="326">
        <v>9221183</v>
      </c>
      <c r="B610" s="329" t="s">
        <v>4719</v>
      </c>
      <c r="C610" s="23"/>
      <c r="D610" s="23">
        <v>40</v>
      </c>
      <c r="E610" s="24">
        <v>2129.94</v>
      </c>
      <c r="F610" s="24">
        <f>E610/100*$I$2*Main!$AF$2</f>
        <v>0</v>
      </c>
      <c r="G610" s="25">
        <f>F610*Main!$AF$4</f>
        <v>0</v>
      </c>
      <c r="H610" s="28"/>
    </row>
    <row r="611" spans="1:8" s="22" customFormat="1">
      <c r="A611" s="326">
        <v>1000466</v>
      </c>
      <c r="B611" s="329" t="s">
        <v>4720</v>
      </c>
      <c r="C611" s="23"/>
      <c r="D611" s="23">
        <v>500</v>
      </c>
      <c r="E611" s="24">
        <v>34.729999999999997</v>
      </c>
      <c r="F611" s="24">
        <f>E611/100*$I$2*Main!$AF$2</f>
        <v>0</v>
      </c>
      <c r="G611" s="25">
        <f>F611*Main!$AF$4</f>
        <v>0</v>
      </c>
      <c r="H611" s="28"/>
    </row>
    <row r="612" spans="1:8" s="22" customFormat="1">
      <c r="A612" s="326">
        <v>9255240</v>
      </c>
      <c r="B612" s="329" t="s">
        <v>2194</v>
      </c>
      <c r="C612" s="23" t="s">
        <v>52</v>
      </c>
      <c r="D612" s="23">
        <v>1</v>
      </c>
      <c r="E612" s="24">
        <v>2944.79</v>
      </c>
      <c r="F612" s="24">
        <f>E612/100*$I$2*Main!$AF$2</f>
        <v>0</v>
      </c>
      <c r="G612" s="25">
        <f>F612*Main!$AF$4</f>
        <v>0</v>
      </c>
      <c r="H612" s="28"/>
    </row>
    <row r="613" spans="1:8" s="22" customFormat="1">
      <c r="A613" s="326">
        <v>9255241</v>
      </c>
      <c r="B613" s="329" t="s">
        <v>2195</v>
      </c>
      <c r="C613" s="23"/>
      <c r="D613" s="23">
        <v>1</v>
      </c>
      <c r="E613" s="24">
        <v>2981.24</v>
      </c>
      <c r="F613" s="24">
        <f>E613/100*$I$2*Main!$AF$2</f>
        <v>0</v>
      </c>
      <c r="G613" s="25">
        <f>F613*Main!$AF$4</f>
        <v>0</v>
      </c>
      <c r="H613" s="28"/>
    </row>
    <row r="614" spans="1:8" s="22" customFormat="1">
      <c r="A614" s="326">
        <v>9255242</v>
      </c>
      <c r="B614" s="329" t="s">
        <v>2196</v>
      </c>
      <c r="C614" s="23"/>
      <c r="D614" s="23">
        <v>1</v>
      </c>
      <c r="E614" s="24">
        <v>3017.66</v>
      </c>
      <c r="F614" s="24">
        <f>E614/100*$I$2*Main!$AF$2</f>
        <v>0</v>
      </c>
      <c r="G614" s="25">
        <f>F614*Main!$AF$4</f>
        <v>0</v>
      </c>
      <c r="H614" s="28"/>
    </row>
    <row r="615" spans="1:8" s="22" customFormat="1">
      <c r="A615" s="326">
        <v>9255243</v>
      </c>
      <c r="B615" s="329" t="s">
        <v>2197</v>
      </c>
      <c r="C615" s="23" t="s">
        <v>52</v>
      </c>
      <c r="D615" s="23">
        <v>1</v>
      </c>
      <c r="E615" s="24">
        <v>3054.14</v>
      </c>
      <c r="F615" s="24">
        <f>E615/100*$I$2*Main!$AF$2</f>
        <v>0</v>
      </c>
      <c r="G615" s="25">
        <f>F615*Main!$AF$4</f>
        <v>0</v>
      </c>
      <c r="H615" s="28"/>
    </row>
    <row r="616" spans="1:8" s="22" customFormat="1">
      <c r="A616" s="326">
        <v>9255244</v>
      </c>
      <c r="B616" s="329" t="s">
        <v>2198</v>
      </c>
      <c r="C616" s="23"/>
      <c r="D616" s="23">
        <v>1</v>
      </c>
      <c r="E616" s="24">
        <v>2942.8</v>
      </c>
      <c r="F616" s="24">
        <f>E616/100*$I$2*Main!$AF$2</f>
        <v>0</v>
      </c>
      <c r="G616" s="25">
        <f>F616*Main!$AF$4</f>
        <v>0</v>
      </c>
      <c r="H616" s="151"/>
    </row>
    <row r="617" spans="1:8" s="22" customFormat="1">
      <c r="A617" s="326">
        <v>9255245</v>
      </c>
      <c r="B617" s="329" t="s">
        <v>2199</v>
      </c>
      <c r="C617" s="23"/>
      <c r="D617" s="23">
        <v>1</v>
      </c>
      <c r="E617" s="24">
        <v>2964.66</v>
      </c>
      <c r="F617" s="24">
        <f>E617/100*$I$2*Main!$AF$2</f>
        <v>0</v>
      </c>
      <c r="G617" s="25">
        <f>F617*Main!$AF$4</f>
        <v>0</v>
      </c>
      <c r="H617" s="151"/>
    </row>
    <row r="618" spans="1:8" s="22" customFormat="1">
      <c r="A618" s="326">
        <v>9255246</v>
      </c>
      <c r="B618" s="329" t="s">
        <v>2200</v>
      </c>
      <c r="C618" s="23"/>
      <c r="D618" s="23">
        <v>1</v>
      </c>
      <c r="E618" s="24">
        <v>3001.12</v>
      </c>
      <c r="F618" s="24">
        <f>E618/100*$I$2*Main!$AF$2</f>
        <v>0</v>
      </c>
      <c r="G618" s="25">
        <f>F618*Main!$AF$4</f>
        <v>0</v>
      </c>
      <c r="H618" s="28"/>
    </row>
    <row r="619" spans="1:8" s="22" customFormat="1">
      <c r="A619" s="326">
        <v>9255247</v>
      </c>
      <c r="B619" s="329" t="s">
        <v>2201</v>
      </c>
      <c r="C619" s="23"/>
      <c r="D619" s="23">
        <v>1</v>
      </c>
      <c r="E619" s="24">
        <v>3037.56</v>
      </c>
      <c r="F619" s="24">
        <f>E619/100*$I$2*Main!$AF$2</f>
        <v>0</v>
      </c>
      <c r="G619" s="25">
        <f>F619*Main!$AF$4</f>
        <v>0</v>
      </c>
      <c r="H619" s="28"/>
    </row>
    <row r="620" spans="1:8" s="22" customFormat="1">
      <c r="A620" s="326">
        <v>9255248</v>
      </c>
      <c r="B620" s="329" t="s">
        <v>2202</v>
      </c>
      <c r="C620" s="23"/>
      <c r="D620" s="23">
        <v>1</v>
      </c>
      <c r="E620" s="24">
        <v>3073.99</v>
      </c>
      <c r="F620" s="24">
        <f>E620/100*$I$2*Main!$AF$2</f>
        <v>0</v>
      </c>
      <c r="G620" s="25">
        <f>F620*Main!$AF$4</f>
        <v>0</v>
      </c>
      <c r="H620" s="28"/>
    </row>
    <row r="621" spans="1:8" s="22" customFormat="1">
      <c r="A621" s="326">
        <v>9255249</v>
      </c>
      <c r="B621" s="329" t="s">
        <v>2203</v>
      </c>
      <c r="C621" s="23"/>
      <c r="D621" s="23">
        <v>1</v>
      </c>
      <c r="E621" s="24">
        <v>3110.46</v>
      </c>
      <c r="F621" s="24">
        <f>E621/100*$I$2*Main!$AF$2</f>
        <v>0</v>
      </c>
      <c r="G621" s="25">
        <f>F621*Main!$AF$4</f>
        <v>0</v>
      </c>
      <c r="H621" s="28"/>
    </row>
    <row r="622" spans="1:8" s="22" customFormat="1">
      <c r="A622" s="326">
        <v>9255250</v>
      </c>
      <c r="B622" s="329" t="s">
        <v>2204</v>
      </c>
      <c r="C622" s="23" t="s">
        <v>52</v>
      </c>
      <c r="D622" s="23">
        <v>1</v>
      </c>
      <c r="E622" s="24">
        <v>3146.9</v>
      </c>
      <c r="F622" s="24">
        <f>E622/100*$I$2*Main!$AF$2</f>
        <v>0</v>
      </c>
      <c r="G622" s="25">
        <f>F622*Main!$AF$4</f>
        <v>0</v>
      </c>
      <c r="H622" s="28"/>
    </row>
    <row r="623" spans="1:8" s="22" customFormat="1">
      <c r="A623" s="326">
        <v>9255251</v>
      </c>
      <c r="B623" s="329" t="s">
        <v>2205</v>
      </c>
      <c r="C623" s="23" t="s">
        <v>52</v>
      </c>
      <c r="D623" s="23">
        <v>1</v>
      </c>
      <c r="E623" s="24">
        <v>3201.9</v>
      </c>
      <c r="F623" s="24">
        <f>E623/100*$I$2*Main!$AF$2</f>
        <v>0</v>
      </c>
      <c r="G623" s="25">
        <f>F623*Main!$AF$4</f>
        <v>0</v>
      </c>
      <c r="H623" s="28"/>
    </row>
    <row r="624" spans="1:8" s="22" customFormat="1">
      <c r="A624" s="326">
        <v>9255252</v>
      </c>
      <c r="B624" s="329" t="s">
        <v>2206</v>
      </c>
      <c r="C624" s="23" t="s">
        <v>52</v>
      </c>
      <c r="D624" s="23">
        <v>1</v>
      </c>
      <c r="E624" s="24">
        <v>3276.62</v>
      </c>
      <c r="F624" s="24">
        <f>E624/100*$I$2*Main!$AF$2</f>
        <v>0</v>
      </c>
      <c r="G624" s="25">
        <f>F624*Main!$AF$4</f>
        <v>0</v>
      </c>
      <c r="H624" s="151"/>
    </row>
    <row r="625" spans="1:8" s="22" customFormat="1">
      <c r="A625" s="326">
        <v>9255253</v>
      </c>
      <c r="B625" s="329" t="s">
        <v>4721</v>
      </c>
      <c r="C625" s="23"/>
      <c r="D625" s="23">
        <v>1</v>
      </c>
      <c r="E625" s="24">
        <v>3573.68</v>
      </c>
      <c r="F625" s="24">
        <f>E625/100*$I$2*Main!$AF$2</f>
        <v>0</v>
      </c>
      <c r="G625" s="25">
        <f>F625*Main!$AF$4</f>
        <v>0</v>
      </c>
      <c r="H625" s="151"/>
    </row>
    <row r="626" spans="1:8" s="22" customFormat="1">
      <c r="A626" s="326">
        <v>9255254</v>
      </c>
      <c r="B626" s="329" t="s">
        <v>2207</v>
      </c>
      <c r="C626" s="23"/>
      <c r="D626" s="23">
        <v>1</v>
      </c>
      <c r="E626" s="24">
        <v>3573.66</v>
      </c>
      <c r="F626" s="24">
        <f>E626/100*$I$2*Main!$AF$2</f>
        <v>0</v>
      </c>
      <c r="G626" s="25">
        <f>F626*Main!$AF$4</f>
        <v>0</v>
      </c>
      <c r="H626" s="28"/>
    </row>
    <row r="627" spans="1:8" s="22" customFormat="1">
      <c r="A627" s="326">
        <v>9255255</v>
      </c>
      <c r="B627" s="329" t="s">
        <v>2208</v>
      </c>
      <c r="C627" s="23"/>
      <c r="D627" s="23">
        <v>1</v>
      </c>
      <c r="E627" s="24">
        <v>3619.63</v>
      </c>
      <c r="F627" s="24">
        <f>E627/100*$I$2*Main!$AF$2</f>
        <v>0</v>
      </c>
      <c r="G627" s="25">
        <f>F627*Main!$AF$4</f>
        <v>0</v>
      </c>
      <c r="H627" s="28"/>
    </row>
    <row r="628" spans="1:8" s="22" customFormat="1">
      <c r="A628" s="326">
        <v>9255256</v>
      </c>
      <c r="B628" s="329" t="s">
        <v>2209</v>
      </c>
      <c r="C628" s="23"/>
      <c r="D628" s="23">
        <v>1</v>
      </c>
      <c r="E628" s="24">
        <v>3665.57</v>
      </c>
      <c r="F628" s="24">
        <f>E628/100*$I$2*Main!$AF$2</f>
        <v>0</v>
      </c>
      <c r="G628" s="25">
        <f>F628*Main!$AF$4</f>
        <v>0</v>
      </c>
      <c r="H628" s="28"/>
    </row>
    <row r="629" spans="1:8" s="22" customFormat="1">
      <c r="A629" s="326">
        <v>9255257</v>
      </c>
      <c r="B629" s="329" t="s">
        <v>2210</v>
      </c>
      <c r="C629" s="23"/>
      <c r="D629" s="23">
        <v>1</v>
      </c>
      <c r="E629" s="24">
        <v>3711.53</v>
      </c>
      <c r="F629" s="24">
        <f>E629/100*$I$2*Main!$AF$2</f>
        <v>0</v>
      </c>
      <c r="G629" s="25">
        <f>F629*Main!$AF$4</f>
        <v>0</v>
      </c>
      <c r="H629" s="28"/>
    </row>
    <row r="630" spans="1:8" s="22" customFormat="1">
      <c r="A630" s="326">
        <v>9255258</v>
      </c>
      <c r="B630" s="329" t="s">
        <v>2211</v>
      </c>
      <c r="C630" s="23"/>
      <c r="D630" s="23">
        <v>1</v>
      </c>
      <c r="E630" s="24">
        <v>3757.46</v>
      </c>
      <c r="F630" s="24">
        <f>E630/100*$I$2*Main!$AF$2</f>
        <v>0</v>
      </c>
      <c r="G630" s="25">
        <f>F630*Main!$AF$4</f>
        <v>0</v>
      </c>
      <c r="H630" s="28"/>
    </row>
    <row r="631" spans="1:8" s="22" customFormat="1">
      <c r="A631" s="326">
        <v>9255259</v>
      </c>
      <c r="B631" s="329" t="s">
        <v>2212</v>
      </c>
      <c r="C631" s="23" t="s">
        <v>52</v>
      </c>
      <c r="D631" s="23">
        <v>1</v>
      </c>
      <c r="E631" s="24">
        <v>3803.41</v>
      </c>
      <c r="F631" s="24">
        <f>E631/100*$I$2*Main!$AF$2</f>
        <v>0</v>
      </c>
      <c r="G631" s="25">
        <f>F631*Main!$AF$4</f>
        <v>0</v>
      </c>
      <c r="H631" s="28"/>
    </row>
    <row r="632" spans="1:8" s="22" customFormat="1">
      <c r="A632" s="326">
        <v>9255260</v>
      </c>
      <c r="B632" s="329" t="s">
        <v>2213</v>
      </c>
      <c r="C632" s="23" t="s">
        <v>52</v>
      </c>
      <c r="D632" s="23">
        <v>1</v>
      </c>
      <c r="E632" s="24">
        <v>3872.77</v>
      </c>
      <c r="F632" s="24">
        <f>E632/100*$I$2*Main!$AF$2</f>
        <v>0</v>
      </c>
      <c r="G632" s="25">
        <f>F632*Main!$AF$4</f>
        <v>0</v>
      </c>
      <c r="H632" s="151"/>
    </row>
    <row r="633" spans="1:8" s="22" customFormat="1">
      <c r="A633" s="326">
        <v>9255261</v>
      </c>
      <c r="B633" s="329" t="s">
        <v>4722</v>
      </c>
      <c r="C633" s="23"/>
      <c r="D633" s="23">
        <v>1</v>
      </c>
      <c r="E633" s="24">
        <v>4027.9</v>
      </c>
      <c r="F633" s="24">
        <f>E633/100*$I$2*Main!$AF$2</f>
        <v>0</v>
      </c>
      <c r="G633" s="25">
        <f>F633*Main!$AF$4</f>
        <v>0</v>
      </c>
      <c r="H633" s="151"/>
    </row>
    <row r="634" spans="1:8" s="22" customFormat="1">
      <c r="A634" s="326">
        <v>9255262</v>
      </c>
      <c r="B634" s="329" t="s">
        <v>2214</v>
      </c>
      <c r="C634" s="23"/>
      <c r="D634" s="23">
        <v>1</v>
      </c>
      <c r="E634" s="24">
        <v>4436.38</v>
      </c>
      <c r="F634" s="24">
        <f>E634/100*$I$2*Main!$AF$2</f>
        <v>0</v>
      </c>
      <c r="G634" s="25">
        <f>F634*Main!$AF$4</f>
        <v>0</v>
      </c>
      <c r="H634" s="28"/>
    </row>
    <row r="635" spans="1:8" s="22" customFormat="1">
      <c r="A635" s="326">
        <v>9255263</v>
      </c>
      <c r="B635" s="329" t="s">
        <v>2215</v>
      </c>
      <c r="C635" s="23"/>
      <c r="D635" s="23">
        <v>1</v>
      </c>
      <c r="E635" s="24">
        <v>4471.8</v>
      </c>
      <c r="F635" s="24">
        <f>E635/100*$I$2*Main!$AF$2</f>
        <v>0</v>
      </c>
      <c r="G635" s="25">
        <f>F635*Main!$AF$4</f>
        <v>0</v>
      </c>
      <c r="H635" s="28"/>
    </row>
    <row r="636" spans="1:8" s="22" customFormat="1">
      <c r="A636" s="326">
        <v>9255264</v>
      </c>
      <c r="B636" s="329" t="s">
        <v>2216</v>
      </c>
      <c r="C636" s="23"/>
      <c r="D636" s="23">
        <v>1</v>
      </c>
      <c r="E636" s="24">
        <v>4530.84</v>
      </c>
      <c r="F636" s="24">
        <f>E636/100*$I$2*Main!$AF$2</f>
        <v>0</v>
      </c>
      <c r="G636" s="25">
        <f>F636*Main!$AF$4</f>
        <v>0</v>
      </c>
      <c r="H636" s="28"/>
    </row>
    <row r="637" spans="1:8" s="22" customFormat="1">
      <c r="A637" s="326">
        <v>9255265</v>
      </c>
      <c r="B637" s="329" t="s">
        <v>2217</v>
      </c>
      <c r="C637" s="23"/>
      <c r="D637" s="23">
        <v>1</v>
      </c>
      <c r="E637" s="24">
        <v>4589.93</v>
      </c>
      <c r="F637" s="24">
        <f>E637/100*$I$2*Main!$AF$2</f>
        <v>0</v>
      </c>
      <c r="G637" s="25">
        <f>F637*Main!$AF$4</f>
        <v>0</v>
      </c>
      <c r="H637" s="28"/>
    </row>
    <row r="638" spans="1:8" s="22" customFormat="1">
      <c r="A638" s="326">
        <v>9255266</v>
      </c>
      <c r="B638" s="329" t="s">
        <v>2218</v>
      </c>
      <c r="C638" s="23"/>
      <c r="D638" s="23">
        <v>1</v>
      </c>
      <c r="E638" s="24">
        <v>4648.99</v>
      </c>
      <c r="F638" s="24">
        <f>E638/100*$I$2*Main!$AF$2</f>
        <v>0</v>
      </c>
      <c r="G638" s="25">
        <f>F638*Main!$AF$4</f>
        <v>0</v>
      </c>
      <c r="H638" s="28"/>
    </row>
    <row r="639" spans="1:8" s="22" customFormat="1">
      <c r="A639" s="326">
        <v>9255267</v>
      </c>
      <c r="B639" s="329" t="s">
        <v>2219</v>
      </c>
      <c r="C639" s="23"/>
      <c r="D639" s="23">
        <v>1</v>
      </c>
      <c r="E639" s="24">
        <v>4708.0600000000004</v>
      </c>
      <c r="F639" s="24">
        <f>E639/100*$I$2*Main!$AF$2</f>
        <v>0</v>
      </c>
      <c r="G639" s="25">
        <f>F639*Main!$AF$4</f>
        <v>0</v>
      </c>
      <c r="H639" s="28"/>
    </row>
    <row r="640" spans="1:8" s="22" customFormat="1">
      <c r="A640" s="326">
        <v>9255268</v>
      </c>
      <c r="B640" s="329" t="s">
        <v>2220</v>
      </c>
      <c r="C640" s="23" t="s">
        <v>52</v>
      </c>
      <c r="D640" s="23">
        <v>1</v>
      </c>
      <c r="E640" s="24">
        <v>4767.12</v>
      </c>
      <c r="F640" s="24">
        <f>E640/100*$I$2*Main!$AF$2</f>
        <v>0</v>
      </c>
      <c r="G640" s="25">
        <f>F640*Main!$AF$4</f>
        <v>0</v>
      </c>
      <c r="H640" s="151"/>
    </row>
    <row r="641" spans="1:8" s="22" customFormat="1">
      <c r="A641" s="326">
        <v>9255269</v>
      </c>
      <c r="B641" s="329" t="s">
        <v>2221</v>
      </c>
      <c r="C641" s="23" t="s">
        <v>52</v>
      </c>
      <c r="D641" s="23">
        <v>1</v>
      </c>
      <c r="E641" s="24">
        <v>4856.2299999999996</v>
      </c>
      <c r="F641" s="24">
        <f>E641/100*$I$2*Main!$AF$2</f>
        <v>0</v>
      </c>
      <c r="G641" s="25">
        <f>F641*Main!$AF$4</f>
        <v>0</v>
      </c>
      <c r="H641" s="151"/>
    </row>
    <row r="642" spans="1:8" s="22" customFormat="1">
      <c r="A642" s="326">
        <v>9255270</v>
      </c>
      <c r="B642" s="329" t="s">
        <v>2222</v>
      </c>
      <c r="C642" s="23" t="s">
        <v>52</v>
      </c>
      <c r="D642" s="23">
        <v>1</v>
      </c>
      <c r="E642" s="24">
        <v>4977.34</v>
      </c>
      <c r="F642" s="24">
        <f>E642/100*$I$2*Main!$AF$2</f>
        <v>0</v>
      </c>
      <c r="G642" s="25">
        <f>F642*Main!$AF$4</f>
        <v>0</v>
      </c>
      <c r="H642" s="28"/>
    </row>
    <row r="643" spans="1:8" s="22" customFormat="1">
      <c r="A643" s="326">
        <v>9255273</v>
      </c>
      <c r="B643" s="329" t="s">
        <v>2223</v>
      </c>
      <c r="C643" s="23"/>
      <c r="D643" s="23">
        <v>1</v>
      </c>
      <c r="E643" s="24">
        <v>6443.74</v>
      </c>
      <c r="F643" s="24">
        <f>E643/100*$I$2*Main!$AF$2</f>
        <v>0</v>
      </c>
      <c r="G643" s="25">
        <f>F643*Main!$AF$4</f>
        <v>0</v>
      </c>
      <c r="H643" s="28"/>
    </row>
    <row r="644" spans="1:8" s="22" customFormat="1">
      <c r="A644" s="326">
        <v>9255274</v>
      </c>
      <c r="B644" s="329" t="s">
        <v>2224</v>
      </c>
      <c r="C644" s="23"/>
      <c r="D644" s="23">
        <v>1</v>
      </c>
      <c r="E644" s="24">
        <v>6535.73</v>
      </c>
      <c r="F644" s="24">
        <f>E644/100*$I$2*Main!$AF$2</f>
        <v>0</v>
      </c>
      <c r="G644" s="25">
        <f>F644*Main!$AF$4</f>
        <v>0</v>
      </c>
      <c r="H644" s="28"/>
    </row>
    <row r="645" spans="1:8" s="22" customFormat="1">
      <c r="A645" s="326">
        <v>9255275</v>
      </c>
      <c r="B645" s="329" t="s">
        <v>2225</v>
      </c>
      <c r="C645" s="23"/>
      <c r="D645" s="23">
        <v>1</v>
      </c>
      <c r="E645" s="24">
        <v>6627.7</v>
      </c>
      <c r="F645" s="24">
        <f>E645/100*$I$2*Main!$AF$2</f>
        <v>0</v>
      </c>
      <c r="G645" s="25">
        <f>F645*Main!$AF$4</f>
        <v>0</v>
      </c>
      <c r="H645" s="28"/>
    </row>
    <row r="646" spans="1:8" s="22" customFormat="1">
      <c r="A646" s="326">
        <v>9255276</v>
      </c>
      <c r="B646" s="329" t="s">
        <v>2226</v>
      </c>
      <c r="C646" s="23"/>
      <c r="D646" s="23">
        <v>1</v>
      </c>
      <c r="E646" s="24">
        <v>6719.65</v>
      </c>
      <c r="F646" s="24">
        <f>E646/100*$I$2*Main!$AF$2</f>
        <v>0</v>
      </c>
      <c r="G646" s="25">
        <f>F646*Main!$AF$4</f>
        <v>0</v>
      </c>
      <c r="H646" s="28"/>
    </row>
    <row r="647" spans="1:8" s="22" customFormat="1">
      <c r="A647" s="326">
        <v>9255277</v>
      </c>
      <c r="B647" s="329" t="s">
        <v>2227</v>
      </c>
      <c r="C647" s="23" t="s">
        <v>52</v>
      </c>
      <c r="D647" s="23">
        <v>1</v>
      </c>
      <c r="E647" s="24">
        <v>6811.62</v>
      </c>
      <c r="F647" s="24">
        <f>E647/100*$I$2*Main!$AF$2</f>
        <v>0</v>
      </c>
      <c r="G647" s="25">
        <f>F647*Main!$AF$4</f>
        <v>0</v>
      </c>
      <c r="H647" s="28"/>
    </row>
    <row r="648" spans="1:8" s="22" customFormat="1">
      <c r="A648" s="326">
        <v>9255278</v>
      </c>
      <c r="B648" s="329" t="s">
        <v>2228</v>
      </c>
      <c r="C648" s="23" t="s">
        <v>52</v>
      </c>
      <c r="D648" s="23">
        <v>1</v>
      </c>
      <c r="E648" s="24">
        <v>6950.32</v>
      </c>
      <c r="F648" s="24">
        <f>E648/100*$I$2*Main!$AF$2</f>
        <v>0</v>
      </c>
      <c r="G648" s="25">
        <f>F648*Main!$AF$4</f>
        <v>0</v>
      </c>
      <c r="H648" s="151"/>
    </row>
    <row r="649" spans="1:8" s="22" customFormat="1">
      <c r="A649" s="326">
        <v>9255279</v>
      </c>
      <c r="B649" s="329" t="s">
        <v>2229</v>
      </c>
      <c r="C649" s="23" t="s">
        <v>52</v>
      </c>
      <c r="D649" s="23">
        <v>1</v>
      </c>
      <c r="E649" s="24">
        <v>7138.93</v>
      </c>
      <c r="F649" s="24">
        <f>E649/100*$I$2*Main!$AF$2</f>
        <v>0</v>
      </c>
      <c r="G649" s="25">
        <f>F649*Main!$AF$4</f>
        <v>0</v>
      </c>
      <c r="H649" s="151"/>
    </row>
    <row r="650" spans="1:8" s="22" customFormat="1">
      <c r="A650" s="326">
        <v>9257173</v>
      </c>
      <c r="B650" s="329" t="s">
        <v>2230</v>
      </c>
      <c r="C650" s="23"/>
      <c r="D650" s="23">
        <v>1</v>
      </c>
      <c r="E650" s="24">
        <v>4664.78</v>
      </c>
      <c r="F650" s="24">
        <f>E650/100*$I$2*Main!$AF$2</f>
        <v>0</v>
      </c>
      <c r="G650" s="25">
        <f>F650*Main!$AF$4</f>
        <v>0</v>
      </c>
      <c r="H650" s="28"/>
    </row>
    <row r="651" spans="1:8" s="22" customFormat="1">
      <c r="A651" s="326">
        <v>9257174</v>
      </c>
      <c r="B651" s="329" t="s">
        <v>2231</v>
      </c>
      <c r="C651" s="23"/>
      <c r="D651" s="23">
        <v>1</v>
      </c>
      <c r="E651" s="24">
        <v>4726.2700000000004</v>
      </c>
      <c r="F651" s="24">
        <f>E651/100*$I$2*Main!$AF$2</f>
        <v>0</v>
      </c>
      <c r="G651" s="25">
        <f>F651*Main!$AF$4</f>
        <v>0</v>
      </c>
      <c r="H651" s="28"/>
    </row>
    <row r="652" spans="1:8" s="22" customFormat="1">
      <c r="A652" s="326">
        <v>9257175</v>
      </c>
      <c r="B652" s="329" t="s">
        <v>2232</v>
      </c>
      <c r="C652" s="23"/>
      <c r="D652" s="23">
        <v>1</v>
      </c>
      <c r="E652" s="24">
        <v>4787.74</v>
      </c>
      <c r="F652" s="24">
        <f>E652/100*$I$2*Main!$AF$2</f>
        <v>0</v>
      </c>
      <c r="G652" s="25">
        <f>F652*Main!$AF$4</f>
        <v>0</v>
      </c>
      <c r="H652" s="28"/>
    </row>
    <row r="653" spans="1:8" s="22" customFormat="1">
      <c r="A653" s="326">
        <v>9257176</v>
      </c>
      <c r="B653" s="329" t="s">
        <v>2233</v>
      </c>
      <c r="C653" s="23"/>
      <c r="D653" s="23">
        <v>1</v>
      </c>
      <c r="E653" s="24">
        <v>4849.24</v>
      </c>
      <c r="F653" s="24">
        <f>E653/100*$I$2*Main!$AF$2</f>
        <v>0</v>
      </c>
      <c r="G653" s="25">
        <f>F653*Main!$AF$4</f>
        <v>0</v>
      </c>
      <c r="H653" s="151"/>
    </row>
    <row r="654" spans="1:8" s="22" customFormat="1">
      <c r="A654" s="326">
        <v>9257177</v>
      </c>
      <c r="B654" s="329" t="s">
        <v>2234</v>
      </c>
      <c r="C654" s="23" t="s">
        <v>52</v>
      </c>
      <c r="D654" s="23">
        <v>1</v>
      </c>
      <c r="E654" s="24">
        <v>4910.75</v>
      </c>
      <c r="F654" s="24">
        <f>E654/100*$I$2*Main!$AF$2</f>
        <v>0</v>
      </c>
      <c r="G654" s="25">
        <f>F654*Main!$AF$4</f>
        <v>0</v>
      </c>
      <c r="H654" s="151"/>
    </row>
    <row r="655" spans="1:8" s="22" customFormat="1">
      <c r="A655" s="326">
        <v>9257178</v>
      </c>
      <c r="B655" s="329" t="s">
        <v>2235</v>
      </c>
      <c r="C655" s="23" t="s">
        <v>52</v>
      </c>
      <c r="D655" s="23">
        <v>1</v>
      </c>
      <c r="E655" s="24">
        <v>5003.51</v>
      </c>
      <c r="F655" s="24">
        <f>E655/100*$I$2*Main!$AF$2</f>
        <v>0</v>
      </c>
      <c r="G655" s="25">
        <f>F655*Main!$AF$4</f>
        <v>0</v>
      </c>
      <c r="H655" s="28"/>
    </row>
    <row r="656" spans="1:8" s="22" customFormat="1">
      <c r="A656" s="326">
        <v>9257179</v>
      </c>
      <c r="B656" s="329" t="s">
        <v>2236</v>
      </c>
      <c r="C656" s="23" t="s">
        <v>52</v>
      </c>
      <c r="D656" s="23">
        <v>1</v>
      </c>
      <c r="E656" s="24">
        <v>5129.59</v>
      </c>
      <c r="F656" s="24">
        <f>E656/100*$I$2*Main!$AF$2</f>
        <v>0</v>
      </c>
      <c r="G656" s="25">
        <f>F656*Main!$AF$4</f>
        <v>0</v>
      </c>
      <c r="H656" s="28"/>
    </row>
    <row r="657" spans="1:8" s="22" customFormat="1">
      <c r="A657" s="326">
        <v>9255280</v>
      </c>
      <c r="B657" s="329" t="s">
        <v>2237</v>
      </c>
      <c r="C657" s="23" t="s">
        <v>52</v>
      </c>
      <c r="D657" s="23">
        <v>1</v>
      </c>
      <c r="E657" s="24">
        <v>2944.79</v>
      </c>
      <c r="F657" s="24">
        <f>E657/100*$I$2*Main!$AF$2</f>
        <v>0</v>
      </c>
      <c r="G657" s="25">
        <f>F657*Main!$AF$4</f>
        <v>0</v>
      </c>
      <c r="H657" s="28"/>
    </row>
    <row r="658" spans="1:8" s="22" customFormat="1">
      <c r="A658" s="326">
        <v>9255281</v>
      </c>
      <c r="B658" s="329" t="s">
        <v>2238</v>
      </c>
      <c r="C658" s="23"/>
      <c r="D658" s="23">
        <v>1</v>
      </c>
      <c r="E658" s="24">
        <v>2981.24</v>
      </c>
      <c r="F658" s="24">
        <f>E658/100*$I$2*Main!$AF$2</f>
        <v>0</v>
      </c>
      <c r="G658" s="25">
        <f>F658*Main!$AF$4</f>
        <v>0</v>
      </c>
      <c r="H658" s="28"/>
    </row>
    <row r="659" spans="1:8" s="22" customFormat="1">
      <c r="A659" s="326">
        <v>9255282</v>
      </c>
      <c r="B659" s="329" t="s">
        <v>2239</v>
      </c>
      <c r="C659" s="23"/>
      <c r="D659" s="23">
        <v>1</v>
      </c>
      <c r="E659" s="24">
        <v>3017.66</v>
      </c>
      <c r="F659" s="24">
        <f>E659/100*$I$2*Main!$AF$2</f>
        <v>0</v>
      </c>
      <c r="G659" s="25">
        <f>F659*Main!$AF$4</f>
        <v>0</v>
      </c>
      <c r="H659" s="28"/>
    </row>
    <row r="660" spans="1:8" s="22" customFormat="1">
      <c r="A660" s="326">
        <v>9255283</v>
      </c>
      <c r="B660" s="329" t="s">
        <v>2240</v>
      </c>
      <c r="C660" s="23" t="s">
        <v>52</v>
      </c>
      <c r="D660" s="23">
        <v>1</v>
      </c>
      <c r="E660" s="24">
        <v>3054.14</v>
      </c>
      <c r="F660" s="24">
        <f>E660/100*$I$2*Main!$AF$2</f>
        <v>0</v>
      </c>
      <c r="G660" s="25">
        <f>F660*Main!$AF$4</f>
        <v>0</v>
      </c>
      <c r="H660" s="28"/>
    </row>
    <row r="661" spans="1:8" s="22" customFormat="1">
      <c r="A661" s="326">
        <v>9255284</v>
      </c>
      <c r="B661" s="329" t="s">
        <v>2241</v>
      </c>
      <c r="C661" s="23"/>
      <c r="D661" s="23">
        <v>1</v>
      </c>
      <c r="E661" s="24">
        <v>2942.8</v>
      </c>
      <c r="F661" s="24">
        <f>E661/100*$I$2*Main!$AF$2</f>
        <v>0</v>
      </c>
      <c r="G661" s="25">
        <f>F661*Main!$AF$4</f>
        <v>0</v>
      </c>
      <c r="H661" s="151"/>
    </row>
    <row r="662" spans="1:8" s="22" customFormat="1">
      <c r="A662" s="326">
        <v>9255285</v>
      </c>
      <c r="B662" s="329" t="s">
        <v>2242</v>
      </c>
      <c r="C662" s="23"/>
      <c r="D662" s="23">
        <v>1</v>
      </c>
      <c r="E662" s="24">
        <v>2964.66</v>
      </c>
      <c r="F662" s="24">
        <f>E662/100*$I$2*Main!$AF$2</f>
        <v>0</v>
      </c>
      <c r="G662" s="25">
        <f>F662*Main!$AF$4</f>
        <v>0</v>
      </c>
      <c r="H662" s="151"/>
    </row>
    <row r="663" spans="1:8" s="22" customFormat="1">
      <c r="A663" s="326">
        <v>9255286</v>
      </c>
      <c r="B663" s="329" t="s">
        <v>2243</v>
      </c>
      <c r="C663" s="23"/>
      <c r="D663" s="23">
        <v>1</v>
      </c>
      <c r="E663" s="24">
        <v>3001.12</v>
      </c>
      <c r="F663" s="24">
        <f>E663/100*$I$2*Main!$AF$2</f>
        <v>0</v>
      </c>
      <c r="G663" s="25">
        <f>F663*Main!$AF$4</f>
        <v>0</v>
      </c>
      <c r="H663" s="28"/>
    </row>
    <row r="664" spans="1:8" s="22" customFormat="1">
      <c r="A664" s="326">
        <v>9255287</v>
      </c>
      <c r="B664" s="329" t="s">
        <v>2244</v>
      </c>
      <c r="C664" s="23"/>
      <c r="D664" s="23">
        <v>1</v>
      </c>
      <c r="E664" s="24">
        <v>3037.56</v>
      </c>
      <c r="F664" s="24">
        <f>E664/100*$I$2*Main!$AF$2</f>
        <v>0</v>
      </c>
      <c r="G664" s="25">
        <f>F664*Main!$AF$4</f>
        <v>0</v>
      </c>
      <c r="H664" s="28"/>
    </row>
    <row r="665" spans="1:8" s="22" customFormat="1">
      <c r="A665" s="326">
        <v>9255288</v>
      </c>
      <c r="B665" s="329" t="s">
        <v>2245</v>
      </c>
      <c r="C665" s="23"/>
      <c r="D665" s="23">
        <v>1</v>
      </c>
      <c r="E665" s="24">
        <v>3073.99</v>
      </c>
      <c r="F665" s="24">
        <f>E665/100*$I$2*Main!$AF$2</f>
        <v>0</v>
      </c>
      <c r="G665" s="25">
        <f>F665*Main!$AF$4</f>
        <v>0</v>
      </c>
      <c r="H665" s="28"/>
    </row>
    <row r="666" spans="1:8" s="22" customFormat="1">
      <c r="A666" s="326">
        <v>9255289</v>
      </c>
      <c r="B666" s="329" t="s">
        <v>2246</v>
      </c>
      <c r="C666" s="23"/>
      <c r="D666" s="23">
        <v>1</v>
      </c>
      <c r="E666" s="24">
        <v>3110.46</v>
      </c>
      <c r="F666" s="24">
        <f>E666/100*$I$2*Main!$AF$2</f>
        <v>0</v>
      </c>
      <c r="G666" s="25">
        <f>F666*Main!$AF$4</f>
        <v>0</v>
      </c>
      <c r="H666" s="28"/>
    </row>
    <row r="667" spans="1:8" s="22" customFormat="1">
      <c r="A667" s="326">
        <v>9255290</v>
      </c>
      <c r="B667" s="329" t="s">
        <v>2247</v>
      </c>
      <c r="C667" s="23" t="s">
        <v>52</v>
      </c>
      <c r="D667" s="23">
        <v>1</v>
      </c>
      <c r="E667" s="24">
        <v>3146.9</v>
      </c>
      <c r="F667" s="24">
        <f>E667/100*$I$2*Main!$AF$2</f>
        <v>0</v>
      </c>
      <c r="G667" s="25">
        <f>F667*Main!$AF$4</f>
        <v>0</v>
      </c>
      <c r="H667" s="28"/>
    </row>
    <row r="668" spans="1:8" s="22" customFormat="1">
      <c r="A668" s="326">
        <v>9255291</v>
      </c>
      <c r="B668" s="329" t="s">
        <v>2248</v>
      </c>
      <c r="C668" s="23" t="s">
        <v>52</v>
      </c>
      <c r="D668" s="23">
        <v>1</v>
      </c>
      <c r="E668" s="24">
        <v>3201.9</v>
      </c>
      <c r="F668" s="24">
        <f>E668/100*$I$2*Main!$AF$2</f>
        <v>0</v>
      </c>
      <c r="G668" s="25">
        <f>F668*Main!$AF$4</f>
        <v>0</v>
      </c>
      <c r="H668" s="28"/>
    </row>
    <row r="669" spans="1:8" s="22" customFormat="1">
      <c r="A669" s="326">
        <v>9255292</v>
      </c>
      <c r="B669" s="329" t="s">
        <v>2249</v>
      </c>
      <c r="C669" s="23" t="s">
        <v>52</v>
      </c>
      <c r="D669" s="23">
        <v>1</v>
      </c>
      <c r="E669" s="24">
        <v>3276.62</v>
      </c>
      <c r="F669" s="24">
        <f>E669/100*$I$2*Main!$AF$2</f>
        <v>0</v>
      </c>
      <c r="G669" s="25">
        <f>F669*Main!$AF$4</f>
        <v>0</v>
      </c>
      <c r="H669" s="151"/>
    </row>
    <row r="670" spans="1:8" s="22" customFormat="1">
      <c r="A670" s="326">
        <v>9255293</v>
      </c>
      <c r="B670" s="329" t="s">
        <v>4723</v>
      </c>
      <c r="C670" s="23"/>
      <c r="D670" s="23">
        <v>1</v>
      </c>
      <c r="E670" s="24">
        <v>3573.68</v>
      </c>
      <c r="F670" s="24">
        <f>E670/100*$I$2*Main!$AF$2</f>
        <v>0</v>
      </c>
      <c r="G670" s="25">
        <f>F670*Main!$AF$4</f>
        <v>0</v>
      </c>
      <c r="H670" s="151"/>
    </row>
    <row r="671" spans="1:8" s="22" customFormat="1">
      <c r="A671" s="326">
        <v>9255294</v>
      </c>
      <c r="B671" s="329" t="s">
        <v>2250</v>
      </c>
      <c r="C671" s="23"/>
      <c r="D671" s="23">
        <v>1</v>
      </c>
      <c r="E671" s="24">
        <v>3573.66</v>
      </c>
      <c r="F671" s="24">
        <f>E671/100*$I$2*Main!$AF$2</f>
        <v>0</v>
      </c>
      <c r="G671" s="25">
        <f>F671*Main!$AF$4</f>
        <v>0</v>
      </c>
      <c r="H671" s="28"/>
    </row>
    <row r="672" spans="1:8" s="22" customFormat="1">
      <c r="A672" s="326">
        <v>9255295</v>
      </c>
      <c r="B672" s="329" t="s">
        <v>2251</v>
      </c>
      <c r="C672" s="23"/>
      <c r="D672" s="23">
        <v>1</v>
      </c>
      <c r="E672" s="24">
        <v>3619.63</v>
      </c>
      <c r="F672" s="24">
        <f>E672/100*$I$2*Main!$AF$2</f>
        <v>0</v>
      </c>
      <c r="G672" s="25">
        <f>F672*Main!$AF$4</f>
        <v>0</v>
      </c>
      <c r="H672" s="28"/>
    </row>
    <row r="673" spans="1:8" s="22" customFormat="1">
      <c r="A673" s="326">
        <v>9255296</v>
      </c>
      <c r="B673" s="329" t="s">
        <v>2252</v>
      </c>
      <c r="C673" s="23"/>
      <c r="D673" s="23">
        <v>1</v>
      </c>
      <c r="E673" s="24">
        <v>3665.57</v>
      </c>
      <c r="F673" s="24">
        <f>E673/100*$I$2*Main!$AF$2</f>
        <v>0</v>
      </c>
      <c r="G673" s="25">
        <f>F673*Main!$AF$4</f>
        <v>0</v>
      </c>
      <c r="H673" s="28"/>
    </row>
    <row r="674" spans="1:8" s="22" customFormat="1">
      <c r="A674" s="326">
        <v>9255297</v>
      </c>
      <c r="B674" s="329" t="s">
        <v>2253</v>
      </c>
      <c r="C674" s="23"/>
      <c r="D674" s="23">
        <v>1</v>
      </c>
      <c r="E674" s="24">
        <v>3711.53</v>
      </c>
      <c r="F674" s="24">
        <f>E674/100*$I$2*Main!$AF$2</f>
        <v>0</v>
      </c>
      <c r="G674" s="25">
        <f>F674*Main!$AF$4</f>
        <v>0</v>
      </c>
      <c r="H674" s="151"/>
    </row>
    <row r="675" spans="1:8" s="22" customFormat="1">
      <c r="A675" s="326">
        <v>9255298</v>
      </c>
      <c r="B675" s="329" t="s">
        <v>2254</v>
      </c>
      <c r="C675" s="23"/>
      <c r="D675" s="23">
        <v>1</v>
      </c>
      <c r="E675" s="24">
        <v>3757.46</v>
      </c>
      <c r="F675" s="24">
        <f>E675/100*$I$2*Main!$AF$2</f>
        <v>0</v>
      </c>
      <c r="G675" s="25">
        <f>F675*Main!$AF$4</f>
        <v>0</v>
      </c>
      <c r="H675" s="151"/>
    </row>
    <row r="676" spans="1:8" s="22" customFormat="1">
      <c r="A676" s="326">
        <v>9255299</v>
      </c>
      <c r="B676" s="329" t="s">
        <v>2255</v>
      </c>
      <c r="C676" s="23" t="s">
        <v>52</v>
      </c>
      <c r="D676" s="23">
        <v>1</v>
      </c>
      <c r="E676" s="24">
        <v>3803.41</v>
      </c>
      <c r="F676" s="24">
        <f>E676/100*$I$2*Main!$AF$2</f>
        <v>0</v>
      </c>
      <c r="G676" s="25">
        <f>F676*Main!$AF$4</f>
        <v>0</v>
      </c>
      <c r="H676" s="28"/>
    </row>
    <row r="677" spans="1:8" s="22" customFormat="1">
      <c r="A677" s="326">
        <v>9255300</v>
      </c>
      <c r="B677" s="329" t="s">
        <v>2256</v>
      </c>
      <c r="C677" s="23" t="s">
        <v>52</v>
      </c>
      <c r="D677" s="23">
        <v>1</v>
      </c>
      <c r="E677" s="24">
        <v>3872.77</v>
      </c>
      <c r="F677" s="24">
        <f>E677/100*$I$2*Main!$AF$2</f>
        <v>0</v>
      </c>
      <c r="G677" s="25">
        <f>F677*Main!$AF$4</f>
        <v>0</v>
      </c>
      <c r="H677" s="28"/>
    </row>
    <row r="678" spans="1:8" s="22" customFormat="1">
      <c r="A678" s="326">
        <v>9255301</v>
      </c>
      <c r="B678" s="329" t="s">
        <v>4724</v>
      </c>
      <c r="C678" s="23"/>
      <c r="D678" s="23">
        <v>1</v>
      </c>
      <c r="E678" s="24">
        <v>4027.9</v>
      </c>
      <c r="F678" s="24">
        <f>E678/100*$I$2*Main!$AF$2</f>
        <v>0</v>
      </c>
      <c r="G678" s="25">
        <f>F678*Main!$AF$4</f>
        <v>0</v>
      </c>
      <c r="H678" s="28"/>
    </row>
    <row r="679" spans="1:8" s="22" customFormat="1">
      <c r="A679" s="326">
        <v>9255302</v>
      </c>
      <c r="B679" s="329" t="s">
        <v>2257</v>
      </c>
      <c r="C679" s="23"/>
      <c r="D679" s="23">
        <v>1</v>
      </c>
      <c r="E679" s="24">
        <v>4436.38</v>
      </c>
      <c r="F679" s="24">
        <f>E679/100*$I$2*Main!$AF$2</f>
        <v>0</v>
      </c>
      <c r="G679" s="25">
        <f>F679*Main!$AF$4</f>
        <v>0</v>
      </c>
      <c r="H679" s="28"/>
    </row>
    <row r="680" spans="1:8" s="22" customFormat="1">
      <c r="A680" s="326">
        <v>9255303</v>
      </c>
      <c r="B680" s="329" t="s">
        <v>2258</v>
      </c>
      <c r="C680" s="23"/>
      <c r="D680" s="23">
        <v>1</v>
      </c>
      <c r="E680" s="24">
        <v>4471.8</v>
      </c>
      <c r="F680" s="24">
        <f>E680/100*$I$2*Main!$AF$2</f>
        <v>0</v>
      </c>
      <c r="G680" s="25">
        <f>F680*Main!$AF$4</f>
        <v>0</v>
      </c>
      <c r="H680" s="28"/>
    </row>
    <row r="681" spans="1:8" s="22" customFormat="1">
      <c r="A681" s="326">
        <v>9255304</v>
      </c>
      <c r="B681" s="329" t="s">
        <v>2259</v>
      </c>
      <c r="C681" s="23"/>
      <c r="D681" s="23">
        <v>1</v>
      </c>
      <c r="E681" s="24">
        <v>4530.84</v>
      </c>
      <c r="F681" s="24">
        <f>E681/100*$I$2*Main!$AF$2</f>
        <v>0</v>
      </c>
      <c r="G681" s="25">
        <f>F681*Main!$AF$4</f>
        <v>0</v>
      </c>
      <c r="H681" s="28"/>
    </row>
    <row r="682" spans="1:8" s="22" customFormat="1">
      <c r="A682" s="326">
        <v>9255305</v>
      </c>
      <c r="B682" s="329" t="s">
        <v>2260</v>
      </c>
      <c r="C682" s="23"/>
      <c r="D682" s="23">
        <v>1</v>
      </c>
      <c r="E682" s="24">
        <v>4589.93</v>
      </c>
      <c r="F682" s="24">
        <f>E682/100*$I$2*Main!$AF$2</f>
        <v>0</v>
      </c>
      <c r="G682" s="25">
        <f>F682*Main!$AF$4</f>
        <v>0</v>
      </c>
      <c r="H682" s="151"/>
    </row>
    <row r="683" spans="1:8" s="22" customFormat="1">
      <c r="A683" s="326">
        <v>9255306</v>
      </c>
      <c r="B683" s="329" t="s">
        <v>2261</v>
      </c>
      <c r="C683" s="23"/>
      <c r="D683" s="23">
        <v>1</v>
      </c>
      <c r="E683" s="24">
        <v>4648.99</v>
      </c>
      <c r="F683" s="24">
        <f>E683/100*$I$2*Main!$AF$2</f>
        <v>0</v>
      </c>
      <c r="G683" s="25">
        <f>F683*Main!$AF$4</f>
        <v>0</v>
      </c>
      <c r="H683" s="151"/>
    </row>
    <row r="684" spans="1:8" s="22" customFormat="1">
      <c r="A684" s="326">
        <v>9255307</v>
      </c>
      <c r="B684" s="329" t="s">
        <v>2262</v>
      </c>
      <c r="C684" s="23"/>
      <c r="D684" s="23">
        <v>1</v>
      </c>
      <c r="E684" s="24">
        <v>4708.0600000000004</v>
      </c>
      <c r="F684" s="24">
        <f>E684/100*$I$2*Main!$AF$2</f>
        <v>0</v>
      </c>
      <c r="G684" s="25">
        <f>F684*Main!$AF$4</f>
        <v>0</v>
      </c>
      <c r="H684" s="28"/>
    </row>
    <row r="685" spans="1:8" s="22" customFormat="1">
      <c r="A685" s="326">
        <v>9255308</v>
      </c>
      <c r="B685" s="329" t="s">
        <v>2263</v>
      </c>
      <c r="C685" s="23" t="s">
        <v>52</v>
      </c>
      <c r="D685" s="23">
        <v>1</v>
      </c>
      <c r="E685" s="24">
        <v>4767.12</v>
      </c>
      <c r="F685" s="24">
        <f>E685/100*$I$2*Main!$AF$2</f>
        <v>0</v>
      </c>
      <c r="G685" s="25">
        <f>F685*Main!$AF$4</f>
        <v>0</v>
      </c>
      <c r="H685" s="28"/>
    </row>
    <row r="686" spans="1:8" s="22" customFormat="1">
      <c r="A686" s="326">
        <v>9255309</v>
      </c>
      <c r="B686" s="329" t="s">
        <v>2264</v>
      </c>
      <c r="C686" s="23" t="s">
        <v>52</v>
      </c>
      <c r="D686" s="23">
        <v>1</v>
      </c>
      <c r="E686" s="24">
        <v>4856.2299999999996</v>
      </c>
      <c r="F686" s="24">
        <f>E686/100*$I$2*Main!$AF$2</f>
        <v>0</v>
      </c>
      <c r="G686" s="25">
        <f>F686*Main!$AF$4</f>
        <v>0</v>
      </c>
      <c r="H686" s="28"/>
    </row>
    <row r="687" spans="1:8" s="22" customFormat="1">
      <c r="A687" s="326">
        <v>9255310</v>
      </c>
      <c r="B687" s="329" t="s">
        <v>2265</v>
      </c>
      <c r="C687" s="23" t="s">
        <v>52</v>
      </c>
      <c r="D687" s="23">
        <v>1</v>
      </c>
      <c r="E687" s="24">
        <v>4977.34</v>
      </c>
      <c r="F687" s="24">
        <f>E687/100*$I$2*Main!$AF$2</f>
        <v>0</v>
      </c>
      <c r="G687" s="25">
        <f>F687*Main!$AF$4</f>
        <v>0</v>
      </c>
      <c r="H687" s="28"/>
    </row>
    <row r="688" spans="1:8" s="22" customFormat="1">
      <c r="A688" s="326">
        <v>9255313</v>
      </c>
      <c r="B688" s="329" t="s">
        <v>2266</v>
      </c>
      <c r="C688" s="23"/>
      <c r="D688" s="23">
        <v>1</v>
      </c>
      <c r="E688" s="24">
        <v>6443.74</v>
      </c>
      <c r="F688" s="24">
        <f>E688/100*$I$2*Main!$AF$2</f>
        <v>0</v>
      </c>
      <c r="G688" s="25">
        <f>F688*Main!$AF$4</f>
        <v>0</v>
      </c>
      <c r="H688" s="28"/>
    </row>
    <row r="689" spans="1:8" s="22" customFormat="1">
      <c r="A689" s="326">
        <v>9255314</v>
      </c>
      <c r="B689" s="329" t="s">
        <v>2267</v>
      </c>
      <c r="C689" s="23"/>
      <c r="D689" s="23">
        <v>1</v>
      </c>
      <c r="E689" s="24">
        <v>6535.73</v>
      </c>
      <c r="F689" s="24">
        <f>E689/100*$I$2*Main!$AF$2</f>
        <v>0</v>
      </c>
      <c r="G689" s="25">
        <f>F689*Main!$AF$4</f>
        <v>0</v>
      </c>
      <c r="H689" s="28"/>
    </row>
    <row r="690" spans="1:8" s="22" customFormat="1">
      <c r="A690" s="326">
        <v>9255315</v>
      </c>
      <c r="B690" s="329" t="s">
        <v>2268</v>
      </c>
      <c r="C690" s="23"/>
      <c r="D690" s="23">
        <v>1</v>
      </c>
      <c r="E690" s="24">
        <v>6627.7</v>
      </c>
      <c r="F690" s="24">
        <f>E690/100*$I$2*Main!$AF$2</f>
        <v>0</v>
      </c>
      <c r="G690" s="25">
        <f>F690*Main!$AF$4</f>
        <v>0</v>
      </c>
      <c r="H690" s="151"/>
    </row>
    <row r="691" spans="1:8" s="22" customFormat="1">
      <c r="A691" s="326">
        <v>9255316</v>
      </c>
      <c r="B691" s="329" t="s">
        <v>2269</v>
      </c>
      <c r="C691" s="23"/>
      <c r="D691" s="23">
        <v>1</v>
      </c>
      <c r="E691" s="24">
        <v>6719.65</v>
      </c>
      <c r="F691" s="24">
        <f>E691/100*$I$2*Main!$AF$2</f>
        <v>0</v>
      </c>
      <c r="G691" s="25">
        <f>F691*Main!$AF$4</f>
        <v>0</v>
      </c>
      <c r="H691" s="151"/>
    </row>
    <row r="692" spans="1:8" s="22" customFormat="1">
      <c r="A692" s="326">
        <v>9255317</v>
      </c>
      <c r="B692" s="329" t="s">
        <v>2270</v>
      </c>
      <c r="C692" s="23" t="s">
        <v>52</v>
      </c>
      <c r="D692" s="23">
        <v>1</v>
      </c>
      <c r="E692" s="24">
        <v>6811.62</v>
      </c>
      <c r="F692" s="24">
        <f>E692/100*$I$2*Main!$AF$2</f>
        <v>0</v>
      </c>
      <c r="G692" s="25">
        <f>F692*Main!$AF$4</f>
        <v>0</v>
      </c>
      <c r="H692" s="28"/>
    </row>
    <row r="693" spans="1:8" s="22" customFormat="1">
      <c r="A693" s="326">
        <v>9255318</v>
      </c>
      <c r="B693" s="329" t="s">
        <v>2271</v>
      </c>
      <c r="C693" s="23" t="s">
        <v>52</v>
      </c>
      <c r="D693" s="23">
        <v>1</v>
      </c>
      <c r="E693" s="24">
        <v>6950.32</v>
      </c>
      <c r="F693" s="24">
        <f>E693/100*$I$2*Main!$AF$2</f>
        <v>0</v>
      </c>
      <c r="G693" s="25">
        <f>F693*Main!$AF$4</f>
        <v>0</v>
      </c>
      <c r="H693" s="28"/>
    </row>
    <row r="694" spans="1:8" s="22" customFormat="1">
      <c r="A694" s="326">
        <v>9255319</v>
      </c>
      <c r="B694" s="329" t="s">
        <v>2272</v>
      </c>
      <c r="C694" s="23" t="s">
        <v>52</v>
      </c>
      <c r="D694" s="23">
        <v>1</v>
      </c>
      <c r="E694" s="24">
        <v>7138.93</v>
      </c>
      <c r="F694" s="24">
        <f>E694/100*$I$2*Main!$AF$2</f>
        <v>0</v>
      </c>
      <c r="G694" s="25">
        <f>F694*Main!$AF$4</f>
        <v>0</v>
      </c>
      <c r="H694" s="28"/>
    </row>
    <row r="695" spans="1:8" s="22" customFormat="1">
      <c r="A695" s="326">
        <v>9257180</v>
      </c>
      <c r="B695" s="329" t="s">
        <v>2273</v>
      </c>
      <c r="C695" s="23"/>
      <c r="D695" s="23">
        <v>1</v>
      </c>
      <c r="E695" s="24">
        <v>4664.78</v>
      </c>
      <c r="F695" s="24">
        <f>E695/100*$I$2*Main!$AF$2</f>
        <v>0</v>
      </c>
      <c r="G695" s="25">
        <f>F695*Main!$AF$4</f>
        <v>0</v>
      </c>
      <c r="H695" s="28"/>
    </row>
    <row r="696" spans="1:8" s="22" customFormat="1">
      <c r="A696" s="326">
        <v>9257181</v>
      </c>
      <c r="B696" s="329" t="s">
        <v>2274</v>
      </c>
      <c r="C696" s="23"/>
      <c r="D696" s="23">
        <v>1</v>
      </c>
      <c r="E696" s="24">
        <v>4726.2700000000004</v>
      </c>
      <c r="F696" s="24">
        <f>E696/100*$I$2*Main!$AF$2</f>
        <v>0</v>
      </c>
      <c r="G696" s="25">
        <f>F696*Main!$AF$4</f>
        <v>0</v>
      </c>
      <c r="H696" s="28"/>
    </row>
    <row r="697" spans="1:8" s="22" customFormat="1">
      <c r="A697" s="326">
        <v>9257182</v>
      </c>
      <c r="B697" s="329" t="s">
        <v>2275</v>
      </c>
      <c r="C697" s="23"/>
      <c r="D697" s="23">
        <v>1</v>
      </c>
      <c r="E697" s="24">
        <v>4787.74</v>
      </c>
      <c r="F697" s="24">
        <f>E697/100*$I$2*Main!$AF$2</f>
        <v>0</v>
      </c>
      <c r="G697" s="25">
        <f>F697*Main!$AF$4</f>
        <v>0</v>
      </c>
      <c r="H697" s="28"/>
    </row>
    <row r="698" spans="1:8" s="22" customFormat="1">
      <c r="A698" s="326">
        <v>9257183</v>
      </c>
      <c r="B698" s="329" t="s">
        <v>2276</v>
      </c>
      <c r="C698" s="23"/>
      <c r="D698" s="23">
        <v>1</v>
      </c>
      <c r="E698" s="24">
        <v>4849.24</v>
      </c>
      <c r="F698" s="24">
        <f>E698/100*$I$2*Main!$AF$2</f>
        <v>0</v>
      </c>
      <c r="G698" s="25">
        <f>F698*Main!$AF$4</f>
        <v>0</v>
      </c>
      <c r="H698" s="28"/>
    </row>
    <row r="699" spans="1:8" s="22" customFormat="1">
      <c r="A699" s="326">
        <v>9257184</v>
      </c>
      <c r="B699" s="329" t="s">
        <v>2277</v>
      </c>
      <c r="C699" s="23" t="s">
        <v>52</v>
      </c>
      <c r="D699" s="23">
        <v>1</v>
      </c>
      <c r="E699" s="24">
        <v>4910.75</v>
      </c>
      <c r="F699" s="24">
        <f>E699/100*$I$2*Main!$AF$2</f>
        <v>0</v>
      </c>
      <c r="G699" s="25">
        <f>F699*Main!$AF$4</f>
        <v>0</v>
      </c>
      <c r="H699" s="28"/>
    </row>
    <row r="700" spans="1:8" s="22" customFormat="1">
      <c r="A700" s="326">
        <v>9257185</v>
      </c>
      <c r="B700" s="329" t="s">
        <v>2278</v>
      </c>
      <c r="C700" s="23" t="s">
        <v>52</v>
      </c>
      <c r="D700" s="23">
        <v>1</v>
      </c>
      <c r="E700" s="24">
        <v>5003.51</v>
      </c>
      <c r="F700" s="24">
        <f>E700/100*$I$2*Main!$AF$2</f>
        <v>0</v>
      </c>
      <c r="G700" s="25">
        <f>F700*Main!$AF$4</f>
        <v>0</v>
      </c>
      <c r="H700" s="151"/>
    </row>
    <row r="701" spans="1:8" s="22" customFormat="1">
      <c r="A701" s="326">
        <v>9257186</v>
      </c>
      <c r="B701" s="329" t="s">
        <v>2279</v>
      </c>
      <c r="C701" s="23" t="s">
        <v>52</v>
      </c>
      <c r="D701" s="23">
        <v>1</v>
      </c>
      <c r="E701" s="24">
        <v>5129.59</v>
      </c>
      <c r="F701" s="24">
        <f>E701/100*$I$2*Main!$AF$2</f>
        <v>0</v>
      </c>
      <c r="G701" s="25">
        <f>F701*Main!$AF$4</f>
        <v>0</v>
      </c>
      <c r="H701" s="151"/>
    </row>
    <row r="702" spans="1:8" s="22" customFormat="1">
      <c r="A702" s="326">
        <v>9255320</v>
      </c>
      <c r="B702" s="329" t="s">
        <v>2280</v>
      </c>
      <c r="C702" s="23" t="s">
        <v>52</v>
      </c>
      <c r="D702" s="23">
        <v>1</v>
      </c>
      <c r="E702" s="24">
        <v>2944.79</v>
      </c>
      <c r="F702" s="24">
        <f>E702/100*$I$2*Main!$AF$2</f>
        <v>0</v>
      </c>
      <c r="G702" s="25">
        <f>F702*Main!$AF$4</f>
        <v>0</v>
      </c>
      <c r="H702" s="28"/>
    </row>
    <row r="703" spans="1:8" s="22" customFormat="1">
      <c r="A703" s="326">
        <v>9255321</v>
      </c>
      <c r="B703" s="329" t="s">
        <v>2281</v>
      </c>
      <c r="C703" s="23"/>
      <c r="D703" s="23">
        <v>1</v>
      </c>
      <c r="E703" s="24">
        <v>2981.24</v>
      </c>
      <c r="F703" s="24">
        <f>E703/100*$I$2*Main!$AF$2</f>
        <v>0</v>
      </c>
      <c r="G703" s="25">
        <f>F703*Main!$AF$4</f>
        <v>0</v>
      </c>
      <c r="H703" s="28"/>
    </row>
    <row r="704" spans="1:8" s="22" customFormat="1">
      <c r="A704" s="326">
        <v>9255322</v>
      </c>
      <c r="B704" s="329" t="s">
        <v>2282</v>
      </c>
      <c r="C704" s="23"/>
      <c r="D704" s="23">
        <v>1</v>
      </c>
      <c r="E704" s="24">
        <v>3017.66</v>
      </c>
      <c r="F704" s="24">
        <f>E704/100*$I$2*Main!$AF$2</f>
        <v>0</v>
      </c>
      <c r="G704" s="25">
        <f>F704*Main!$AF$4</f>
        <v>0</v>
      </c>
      <c r="H704" s="28"/>
    </row>
    <row r="705" spans="1:8" s="22" customFormat="1">
      <c r="A705" s="326">
        <v>9255323</v>
      </c>
      <c r="B705" s="329" t="s">
        <v>2283</v>
      </c>
      <c r="C705" s="23" t="s">
        <v>52</v>
      </c>
      <c r="D705" s="23">
        <v>1</v>
      </c>
      <c r="E705" s="24">
        <v>3054.14</v>
      </c>
      <c r="F705" s="24">
        <f>E705/100*$I$2*Main!$AF$2</f>
        <v>0</v>
      </c>
      <c r="G705" s="25">
        <f>F705*Main!$AF$4</f>
        <v>0</v>
      </c>
      <c r="H705" s="28"/>
    </row>
    <row r="706" spans="1:8" s="22" customFormat="1">
      <c r="A706" s="326">
        <v>9255324</v>
      </c>
      <c r="B706" s="329" t="s">
        <v>2284</v>
      </c>
      <c r="C706" s="23"/>
      <c r="D706" s="23">
        <v>1</v>
      </c>
      <c r="E706" s="24">
        <v>2942.8</v>
      </c>
      <c r="F706" s="24">
        <f>E706/100*$I$2*Main!$AF$2</f>
        <v>0</v>
      </c>
      <c r="G706" s="25">
        <f>F706*Main!$AF$4</f>
        <v>0</v>
      </c>
      <c r="H706" s="28"/>
    </row>
    <row r="707" spans="1:8" s="22" customFormat="1">
      <c r="A707" s="326">
        <v>9255325</v>
      </c>
      <c r="B707" s="329" t="s">
        <v>2285</v>
      </c>
      <c r="C707" s="23"/>
      <c r="D707" s="23">
        <v>1</v>
      </c>
      <c r="E707" s="24">
        <v>2964.66</v>
      </c>
      <c r="F707" s="24">
        <f>E707/100*$I$2*Main!$AF$2</f>
        <v>0</v>
      </c>
      <c r="G707" s="25">
        <f>F707*Main!$AF$4</f>
        <v>0</v>
      </c>
      <c r="H707" s="28"/>
    </row>
    <row r="708" spans="1:8" s="22" customFormat="1">
      <c r="A708" s="326">
        <v>9255326</v>
      </c>
      <c r="B708" s="329" t="s">
        <v>2286</v>
      </c>
      <c r="C708" s="23"/>
      <c r="D708" s="23">
        <v>1</v>
      </c>
      <c r="E708" s="24">
        <v>3001.12</v>
      </c>
      <c r="F708" s="24">
        <f>E708/100*$I$2*Main!$AF$2</f>
        <v>0</v>
      </c>
      <c r="G708" s="25">
        <f>F708*Main!$AF$4</f>
        <v>0</v>
      </c>
      <c r="H708" s="151"/>
    </row>
    <row r="709" spans="1:8" s="22" customFormat="1">
      <c r="A709" s="326">
        <v>9255327</v>
      </c>
      <c r="B709" s="329" t="s">
        <v>2287</v>
      </c>
      <c r="C709" s="23"/>
      <c r="D709" s="23">
        <v>1</v>
      </c>
      <c r="E709" s="24">
        <v>3037.56</v>
      </c>
      <c r="F709" s="24">
        <f>E709/100*$I$2*Main!$AF$2</f>
        <v>0</v>
      </c>
      <c r="G709" s="25">
        <f>F709*Main!$AF$4</f>
        <v>0</v>
      </c>
      <c r="H709" s="151"/>
    </row>
    <row r="710" spans="1:8" s="22" customFormat="1">
      <c r="A710" s="326">
        <v>9255328</v>
      </c>
      <c r="B710" s="329" t="s">
        <v>2288</v>
      </c>
      <c r="C710" s="23"/>
      <c r="D710" s="23">
        <v>1</v>
      </c>
      <c r="E710" s="24">
        <v>3073.99</v>
      </c>
      <c r="F710" s="24">
        <f>E710/100*$I$2*Main!$AF$2</f>
        <v>0</v>
      </c>
      <c r="G710" s="25">
        <f>F710*Main!$AF$4</f>
        <v>0</v>
      </c>
      <c r="H710" s="28"/>
    </row>
    <row r="711" spans="1:8" s="22" customFormat="1">
      <c r="A711" s="326">
        <v>9255329</v>
      </c>
      <c r="B711" s="329" t="s">
        <v>2289</v>
      </c>
      <c r="C711" s="23"/>
      <c r="D711" s="23">
        <v>1</v>
      </c>
      <c r="E711" s="24">
        <v>3110.46</v>
      </c>
      <c r="F711" s="24">
        <f>E711/100*$I$2*Main!$AF$2</f>
        <v>0</v>
      </c>
      <c r="G711" s="25">
        <f>F711*Main!$AF$4</f>
        <v>0</v>
      </c>
      <c r="H711" s="28"/>
    </row>
    <row r="712" spans="1:8" s="22" customFormat="1">
      <c r="A712" s="326">
        <v>9255330</v>
      </c>
      <c r="B712" s="329" t="s">
        <v>2290</v>
      </c>
      <c r="C712" s="23" t="s">
        <v>52</v>
      </c>
      <c r="D712" s="23">
        <v>1</v>
      </c>
      <c r="E712" s="24">
        <v>3146.9</v>
      </c>
      <c r="F712" s="24">
        <f>E712/100*$I$2*Main!$AF$2</f>
        <v>0</v>
      </c>
      <c r="G712" s="25">
        <f>F712*Main!$AF$4</f>
        <v>0</v>
      </c>
      <c r="H712" s="28"/>
    </row>
    <row r="713" spans="1:8" s="22" customFormat="1">
      <c r="A713" s="326">
        <v>9255331</v>
      </c>
      <c r="B713" s="329" t="s">
        <v>2291</v>
      </c>
      <c r="C713" s="23" t="s">
        <v>52</v>
      </c>
      <c r="D713" s="23">
        <v>1</v>
      </c>
      <c r="E713" s="24">
        <v>3201.9</v>
      </c>
      <c r="F713" s="24">
        <f>E713/100*$I$2*Main!$AF$2</f>
        <v>0</v>
      </c>
      <c r="G713" s="25">
        <f>F713*Main!$AF$4</f>
        <v>0</v>
      </c>
      <c r="H713" s="28"/>
    </row>
    <row r="714" spans="1:8" s="22" customFormat="1">
      <c r="A714" s="326">
        <v>9255332</v>
      </c>
      <c r="B714" s="329" t="s">
        <v>2292</v>
      </c>
      <c r="C714" s="23" t="s">
        <v>52</v>
      </c>
      <c r="D714" s="23">
        <v>1</v>
      </c>
      <c r="E714" s="24">
        <v>3276.62</v>
      </c>
      <c r="F714" s="24">
        <f>E714/100*$I$2*Main!$AF$2</f>
        <v>0</v>
      </c>
      <c r="G714" s="25">
        <f>F714*Main!$AF$4</f>
        <v>0</v>
      </c>
      <c r="H714" s="28"/>
    </row>
    <row r="715" spans="1:8" s="22" customFormat="1">
      <c r="A715" s="326">
        <v>9255333</v>
      </c>
      <c r="B715" s="329" t="s">
        <v>4725</v>
      </c>
      <c r="C715" s="23"/>
      <c r="D715" s="23">
        <v>1</v>
      </c>
      <c r="E715" s="24">
        <v>3573.68</v>
      </c>
      <c r="F715" s="24">
        <f>E715/100*$I$2*Main!$AF$2</f>
        <v>0</v>
      </c>
      <c r="G715" s="25">
        <f>F715*Main!$AF$4</f>
        <v>0</v>
      </c>
      <c r="H715" s="28"/>
    </row>
    <row r="716" spans="1:8" s="22" customFormat="1">
      <c r="A716" s="326">
        <v>9255334</v>
      </c>
      <c r="B716" s="329" t="s">
        <v>2293</v>
      </c>
      <c r="C716" s="23"/>
      <c r="D716" s="23">
        <v>1</v>
      </c>
      <c r="E716" s="24">
        <v>3573.66</v>
      </c>
      <c r="F716" s="24">
        <f>E716/100*$I$2*Main!$AF$2</f>
        <v>0</v>
      </c>
      <c r="G716" s="25">
        <f>F716*Main!$AF$4</f>
        <v>0</v>
      </c>
      <c r="H716" s="28"/>
    </row>
    <row r="717" spans="1:8" s="22" customFormat="1">
      <c r="A717" s="326">
        <v>9255335</v>
      </c>
      <c r="B717" s="329" t="s">
        <v>2294</v>
      </c>
      <c r="C717" s="23"/>
      <c r="D717" s="23">
        <v>1</v>
      </c>
      <c r="E717" s="24">
        <v>3619.63</v>
      </c>
      <c r="F717" s="24">
        <f>E717/100*$I$2*Main!$AF$2</f>
        <v>0</v>
      </c>
      <c r="G717" s="25">
        <f>F717*Main!$AF$4</f>
        <v>0</v>
      </c>
      <c r="H717" s="28"/>
    </row>
    <row r="718" spans="1:8" s="22" customFormat="1">
      <c r="A718" s="326">
        <v>9255336</v>
      </c>
      <c r="B718" s="329" t="s">
        <v>2295</v>
      </c>
      <c r="C718" s="23"/>
      <c r="D718" s="23">
        <v>1</v>
      </c>
      <c r="E718" s="24">
        <v>3665.57</v>
      </c>
      <c r="F718" s="24">
        <f>E718/100*$I$2*Main!$AF$2</f>
        <v>0</v>
      </c>
      <c r="G718" s="25">
        <f>F718*Main!$AF$4</f>
        <v>0</v>
      </c>
      <c r="H718" s="28"/>
    </row>
    <row r="719" spans="1:8" s="22" customFormat="1">
      <c r="A719" s="326">
        <v>9255337</v>
      </c>
      <c r="B719" s="329" t="s">
        <v>2296</v>
      </c>
      <c r="C719" s="23"/>
      <c r="D719" s="23">
        <v>1</v>
      </c>
      <c r="E719" s="24">
        <v>3711.53</v>
      </c>
      <c r="F719" s="24">
        <f>E719/100*$I$2*Main!$AF$2</f>
        <v>0</v>
      </c>
      <c r="G719" s="25">
        <f>F719*Main!$AF$4</f>
        <v>0</v>
      </c>
      <c r="H719" s="28"/>
    </row>
    <row r="720" spans="1:8" s="22" customFormat="1">
      <c r="A720" s="326">
        <v>9255338</v>
      </c>
      <c r="B720" s="329" t="s">
        <v>2297</v>
      </c>
      <c r="C720" s="23"/>
      <c r="D720" s="23">
        <v>1</v>
      </c>
      <c r="E720" s="24">
        <v>3757.46</v>
      </c>
      <c r="F720" s="24">
        <f>E720/100*$I$2*Main!$AF$2</f>
        <v>0</v>
      </c>
      <c r="G720" s="25">
        <f>F720*Main!$AF$4</f>
        <v>0</v>
      </c>
      <c r="H720" s="28"/>
    </row>
    <row r="721" spans="1:8" s="22" customFormat="1">
      <c r="A721" s="326">
        <v>9255339</v>
      </c>
      <c r="B721" s="329" t="s">
        <v>2298</v>
      </c>
      <c r="C721" s="23" t="s">
        <v>52</v>
      </c>
      <c r="D721" s="23">
        <v>1</v>
      </c>
      <c r="E721" s="24">
        <v>3803.41</v>
      </c>
      <c r="F721" s="24">
        <f>E721/100*$I$2*Main!$AF$2</f>
        <v>0</v>
      </c>
      <c r="G721" s="25">
        <f>F721*Main!$AF$4</f>
        <v>0</v>
      </c>
      <c r="H721" s="28"/>
    </row>
    <row r="722" spans="1:8" s="22" customFormat="1">
      <c r="A722" s="326">
        <v>9255340</v>
      </c>
      <c r="B722" s="329" t="s">
        <v>2299</v>
      </c>
      <c r="C722" s="23" t="s">
        <v>52</v>
      </c>
      <c r="D722" s="23">
        <v>1</v>
      </c>
      <c r="E722" s="24">
        <v>3872.77</v>
      </c>
      <c r="F722" s="24">
        <f>E722/100*$I$2*Main!$AF$2</f>
        <v>0</v>
      </c>
      <c r="G722" s="25">
        <f>F722*Main!$AF$4</f>
        <v>0</v>
      </c>
      <c r="H722" s="28"/>
    </row>
    <row r="723" spans="1:8" s="22" customFormat="1">
      <c r="A723" s="326">
        <v>9255341</v>
      </c>
      <c r="B723" s="329" t="s">
        <v>4726</v>
      </c>
      <c r="C723" s="23"/>
      <c r="D723" s="23">
        <v>1</v>
      </c>
      <c r="E723" s="24">
        <v>4027.9</v>
      </c>
      <c r="F723" s="24">
        <f>E723/100*$I$2*Main!$AF$2</f>
        <v>0</v>
      </c>
      <c r="G723" s="25">
        <f>F723*Main!$AF$4</f>
        <v>0</v>
      </c>
      <c r="H723" s="151"/>
    </row>
    <row r="724" spans="1:8" s="22" customFormat="1">
      <c r="A724" s="326">
        <v>9255342</v>
      </c>
      <c r="B724" s="329" t="s">
        <v>2300</v>
      </c>
      <c r="C724" s="23"/>
      <c r="D724" s="23">
        <v>1</v>
      </c>
      <c r="E724" s="24">
        <v>4436.38</v>
      </c>
      <c r="F724" s="24">
        <f>E724/100*$I$2*Main!$AF$2</f>
        <v>0</v>
      </c>
      <c r="G724" s="25">
        <f>F724*Main!$AF$4</f>
        <v>0</v>
      </c>
      <c r="H724" s="151"/>
    </row>
    <row r="725" spans="1:8" s="22" customFormat="1">
      <c r="A725" s="326">
        <v>9255343</v>
      </c>
      <c r="B725" s="329" t="s">
        <v>2301</v>
      </c>
      <c r="C725" s="23"/>
      <c r="D725" s="23">
        <v>1</v>
      </c>
      <c r="E725" s="24">
        <v>4471.8</v>
      </c>
      <c r="F725" s="24">
        <f>E725/100*$I$2*Main!$AF$2</f>
        <v>0</v>
      </c>
      <c r="G725" s="25">
        <f>F725*Main!$AF$4</f>
        <v>0</v>
      </c>
      <c r="H725" s="28"/>
    </row>
    <row r="726" spans="1:8" s="22" customFormat="1">
      <c r="A726" s="326">
        <v>9255344</v>
      </c>
      <c r="B726" s="329" t="s">
        <v>2302</v>
      </c>
      <c r="C726" s="23"/>
      <c r="D726" s="23">
        <v>1</v>
      </c>
      <c r="E726" s="24">
        <v>4530.84</v>
      </c>
      <c r="F726" s="24">
        <f>E726/100*$I$2*Main!$AF$2</f>
        <v>0</v>
      </c>
      <c r="G726" s="25">
        <f>F726*Main!$AF$4</f>
        <v>0</v>
      </c>
      <c r="H726" s="28"/>
    </row>
    <row r="727" spans="1:8" s="22" customFormat="1">
      <c r="A727" s="326">
        <v>9255345</v>
      </c>
      <c r="B727" s="329" t="s">
        <v>2303</v>
      </c>
      <c r="C727" s="23"/>
      <c r="D727" s="23">
        <v>1</v>
      </c>
      <c r="E727" s="24">
        <v>4589.93</v>
      </c>
      <c r="F727" s="24">
        <f>E727/100*$I$2*Main!$AF$2</f>
        <v>0</v>
      </c>
      <c r="G727" s="25">
        <f>F727*Main!$AF$4</f>
        <v>0</v>
      </c>
      <c r="H727" s="28"/>
    </row>
    <row r="728" spans="1:8" s="22" customFormat="1">
      <c r="A728" s="326">
        <v>9255346</v>
      </c>
      <c r="B728" s="329" t="s">
        <v>2304</v>
      </c>
      <c r="C728" s="23"/>
      <c r="D728" s="23">
        <v>1</v>
      </c>
      <c r="E728" s="24">
        <v>4648.99</v>
      </c>
      <c r="F728" s="24">
        <f>E728/100*$I$2*Main!$AF$2</f>
        <v>0</v>
      </c>
      <c r="G728" s="25">
        <f>F728*Main!$AF$4</f>
        <v>0</v>
      </c>
      <c r="H728" s="151"/>
    </row>
    <row r="729" spans="1:8" s="22" customFormat="1">
      <c r="A729" s="326">
        <v>9255347</v>
      </c>
      <c r="B729" s="329" t="s">
        <v>2305</v>
      </c>
      <c r="C729" s="23"/>
      <c r="D729" s="23">
        <v>1</v>
      </c>
      <c r="E729" s="24">
        <v>4708.0600000000004</v>
      </c>
      <c r="F729" s="24">
        <f>E729/100*$I$2*Main!$AF$2</f>
        <v>0</v>
      </c>
      <c r="G729" s="25">
        <f>F729*Main!$AF$4</f>
        <v>0</v>
      </c>
      <c r="H729" s="151"/>
    </row>
    <row r="730" spans="1:8" s="22" customFormat="1">
      <c r="A730" s="326">
        <v>9255348</v>
      </c>
      <c r="B730" s="329" t="s">
        <v>2306</v>
      </c>
      <c r="C730" s="23" t="s">
        <v>52</v>
      </c>
      <c r="D730" s="23">
        <v>1</v>
      </c>
      <c r="E730" s="24">
        <v>4767.12</v>
      </c>
      <c r="F730" s="24">
        <f>E730/100*$I$2*Main!$AF$2</f>
        <v>0</v>
      </c>
      <c r="G730" s="25">
        <f>F730*Main!$AF$4</f>
        <v>0</v>
      </c>
      <c r="H730" s="28"/>
    </row>
    <row r="731" spans="1:8" s="22" customFormat="1">
      <c r="A731" s="326">
        <v>9255349</v>
      </c>
      <c r="B731" s="329" t="s">
        <v>2307</v>
      </c>
      <c r="C731" s="23" t="s">
        <v>52</v>
      </c>
      <c r="D731" s="23">
        <v>1</v>
      </c>
      <c r="E731" s="24">
        <v>4856.2299999999996</v>
      </c>
      <c r="F731" s="24">
        <f>E731/100*$I$2*Main!$AF$2</f>
        <v>0</v>
      </c>
      <c r="G731" s="25">
        <f>F731*Main!$AF$4</f>
        <v>0</v>
      </c>
      <c r="H731" s="28"/>
    </row>
    <row r="732" spans="1:8" s="22" customFormat="1">
      <c r="A732" s="326">
        <v>9255350</v>
      </c>
      <c r="B732" s="329" t="s">
        <v>2308</v>
      </c>
      <c r="C732" s="23" t="s">
        <v>52</v>
      </c>
      <c r="D732" s="23">
        <v>1</v>
      </c>
      <c r="E732" s="24">
        <v>4977.34</v>
      </c>
      <c r="F732" s="24">
        <f>E732/100*$I$2*Main!$AF$2</f>
        <v>0</v>
      </c>
      <c r="G732" s="25">
        <f>F732*Main!$AF$4</f>
        <v>0</v>
      </c>
      <c r="H732" s="28"/>
    </row>
    <row r="733" spans="1:8" s="22" customFormat="1">
      <c r="A733" s="326">
        <v>9255353</v>
      </c>
      <c r="B733" s="329" t="s">
        <v>2309</v>
      </c>
      <c r="C733" s="23"/>
      <c r="D733" s="23">
        <v>1</v>
      </c>
      <c r="E733" s="24">
        <v>6443.74</v>
      </c>
      <c r="F733" s="24">
        <f>E733/100*$I$2*Main!$AF$2</f>
        <v>0</v>
      </c>
      <c r="G733" s="25">
        <f>F733*Main!$AF$4</f>
        <v>0</v>
      </c>
      <c r="H733" s="28"/>
    </row>
    <row r="734" spans="1:8" s="22" customFormat="1">
      <c r="A734" s="326">
        <v>9255354</v>
      </c>
      <c r="B734" s="329" t="s">
        <v>2310</v>
      </c>
      <c r="C734" s="23"/>
      <c r="D734" s="23">
        <v>1</v>
      </c>
      <c r="E734" s="24">
        <v>6535.73</v>
      </c>
      <c r="F734" s="24">
        <f>E734/100*$I$2*Main!$AF$2</f>
        <v>0</v>
      </c>
      <c r="G734" s="25">
        <f>F734*Main!$AF$4</f>
        <v>0</v>
      </c>
      <c r="H734" s="28"/>
    </row>
    <row r="735" spans="1:8" s="22" customFormat="1">
      <c r="A735" s="326">
        <v>9255355</v>
      </c>
      <c r="B735" s="329" t="s">
        <v>2311</v>
      </c>
      <c r="C735" s="23"/>
      <c r="D735" s="23">
        <v>1</v>
      </c>
      <c r="E735" s="24">
        <v>6627.7</v>
      </c>
      <c r="F735" s="24">
        <f>E735/100*$I$2*Main!$AF$2</f>
        <v>0</v>
      </c>
      <c r="G735" s="25">
        <f>F735*Main!$AF$4</f>
        <v>0</v>
      </c>
      <c r="H735" s="28"/>
    </row>
    <row r="736" spans="1:8" s="22" customFormat="1">
      <c r="A736" s="326">
        <v>9255356</v>
      </c>
      <c r="B736" s="329" t="s">
        <v>2312</v>
      </c>
      <c r="C736" s="23"/>
      <c r="D736" s="23">
        <v>1</v>
      </c>
      <c r="E736" s="24">
        <v>6719.65</v>
      </c>
      <c r="F736" s="24">
        <f>E736/100*$I$2*Main!$AF$2</f>
        <v>0</v>
      </c>
      <c r="G736" s="25">
        <f>F736*Main!$AF$4</f>
        <v>0</v>
      </c>
      <c r="H736" s="151"/>
    </row>
    <row r="737" spans="1:8" s="22" customFormat="1">
      <c r="A737" s="326">
        <v>9255357</v>
      </c>
      <c r="B737" s="329" t="s">
        <v>2313</v>
      </c>
      <c r="C737" s="23" t="s">
        <v>52</v>
      </c>
      <c r="D737" s="23">
        <v>1</v>
      </c>
      <c r="E737" s="24">
        <v>6811.62</v>
      </c>
      <c r="F737" s="24">
        <f>E737/100*$I$2*Main!$AF$2</f>
        <v>0</v>
      </c>
      <c r="G737" s="25">
        <f>F737*Main!$AF$4</f>
        <v>0</v>
      </c>
      <c r="H737" s="151"/>
    </row>
    <row r="738" spans="1:8" s="22" customFormat="1">
      <c r="A738" s="326">
        <v>9255358</v>
      </c>
      <c r="B738" s="329" t="s">
        <v>2314</v>
      </c>
      <c r="C738" s="23" t="s">
        <v>52</v>
      </c>
      <c r="D738" s="23">
        <v>1</v>
      </c>
      <c r="E738" s="24">
        <v>6950.32</v>
      </c>
      <c r="F738" s="24">
        <f>E738/100*$I$2*Main!$AF$2</f>
        <v>0</v>
      </c>
      <c r="G738" s="25">
        <f>F738*Main!$AF$4</f>
        <v>0</v>
      </c>
      <c r="H738" s="28"/>
    </row>
    <row r="739" spans="1:8" s="22" customFormat="1">
      <c r="A739" s="326">
        <v>9255359</v>
      </c>
      <c r="B739" s="329" t="s">
        <v>2315</v>
      </c>
      <c r="C739" s="23" t="s">
        <v>52</v>
      </c>
      <c r="D739" s="23">
        <v>1</v>
      </c>
      <c r="E739" s="24">
        <v>7138.93</v>
      </c>
      <c r="F739" s="24">
        <f>E739/100*$I$2*Main!$AF$2</f>
        <v>0</v>
      </c>
      <c r="G739" s="25">
        <f>F739*Main!$AF$4</f>
        <v>0</v>
      </c>
      <c r="H739" s="28"/>
    </row>
    <row r="740" spans="1:8" s="22" customFormat="1">
      <c r="A740" s="326">
        <v>9257187</v>
      </c>
      <c r="B740" s="329" t="s">
        <v>2316</v>
      </c>
      <c r="C740" s="23"/>
      <c r="D740" s="23">
        <v>1</v>
      </c>
      <c r="E740" s="24">
        <v>4664.78</v>
      </c>
      <c r="F740" s="24">
        <f>E740/100*$I$2*Main!$AF$2</f>
        <v>0</v>
      </c>
      <c r="G740" s="25">
        <f>F740*Main!$AF$4</f>
        <v>0</v>
      </c>
      <c r="H740" s="28"/>
    </row>
    <row r="741" spans="1:8" s="22" customFormat="1">
      <c r="A741" s="326">
        <v>9257188</v>
      </c>
      <c r="B741" s="329" t="s">
        <v>2317</v>
      </c>
      <c r="C741" s="23"/>
      <c r="D741" s="23">
        <v>1</v>
      </c>
      <c r="E741" s="24">
        <v>4726.2700000000004</v>
      </c>
      <c r="F741" s="24">
        <f>E741/100*$I$2*Main!$AF$2</f>
        <v>0</v>
      </c>
      <c r="G741" s="25">
        <f>F741*Main!$AF$4</f>
        <v>0</v>
      </c>
      <c r="H741" s="28"/>
    </row>
    <row r="742" spans="1:8" s="22" customFormat="1">
      <c r="A742" s="326">
        <v>9257189</v>
      </c>
      <c r="B742" s="329" t="s">
        <v>2318</v>
      </c>
      <c r="C742" s="23"/>
      <c r="D742" s="23">
        <v>1</v>
      </c>
      <c r="E742" s="24">
        <v>4787.74</v>
      </c>
      <c r="F742" s="24">
        <f>E742/100*$I$2*Main!$AF$2</f>
        <v>0</v>
      </c>
      <c r="G742" s="25">
        <f>F742*Main!$AF$4</f>
        <v>0</v>
      </c>
      <c r="H742" s="28"/>
    </row>
    <row r="743" spans="1:8" s="22" customFormat="1">
      <c r="A743" s="326">
        <v>9257190</v>
      </c>
      <c r="B743" s="329" t="s">
        <v>2319</v>
      </c>
      <c r="C743" s="23"/>
      <c r="D743" s="23">
        <v>1</v>
      </c>
      <c r="E743" s="24">
        <v>4849.24</v>
      </c>
      <c r="F743" s="24">
        <f>E743/100*$I$2*Main!$AF$2</f>
        <v>0</v>
      </c>
      <c r="G743" s="25">
        <f>F743*Main!$AF$4</f>
        <v>0</v>
      </c>
      <c r="H743" s="151"/>
    </row>
    <row r="744" spans="1:8" s="22" customFormat="1">
      <c r="A744" s="326">
        <v>9257191</v>
      </c>
      <c r="B744" s="329" t="s">
        <v>2320</v>
      </c>
      <c r="C744" s="23" t="s">
        <v>52</v>
      </c>
      <c r="D744" s="23">
        <v>1</v>
      </c>
      <c r="E744" s="24">
        <v>4910.75</v>
      </c>
      <c r="F744" s="24">
        <f>E744/100*$I$2*Main!$AF$2</f>
        <v>0</v>
      </c>
      <c r="G744" s="25">
        <f>F744*Main!$AF$4</f>
        <v>0</v>
      </c>
      <c r="H744" s="151"/>
    </row>
    <row r="745" spans="1:8" s="22" customFormat="1">
      <c r="A745" s="326">
        <v>9257192</v>
      </c>
      <c r="B745" s="329" t="s">
        <v>2321</v>
      </c>
      <c r="C745" s="23" t="s">
        <v>52</v>
      </c>
      <c r="D745" s="23">
        <v>1</v>
      </c>
      <c r="E745" s="24">
        <v>5003.51</v>
      </c>
      <c r="F745" s="24">
        <f>E745/100*$I$2*Main!$AF$2</f>
        <v>0</v>
      </c>
      <c r="G745" s="25">
        <f>F745*Main!$AF$4</f>
        <v>0</v>
      </c>
      <c r="H745" s="28"/>
    </row>
    <row r="746" spans="1:8" s="22" customFormat="1">
      <c r="A746" s="326">
        <v>9257193</v>
      </c>
      <c r="B746" s="329" t="s">
        <v>2322</v>
      </c>
      <c r="C746" s="23" t="s">
        <v>52</v>
      </c>
      <c r="D746" s="23">
        <v>1</v>
      </c>
      <c r="E746" s="24">
        <v>5129.59</v>
      </c>
      <c r="F746" s="24">
        <f>E746/100*$I$2*Main!$AF$2</f>
        <v>0</v>
      </c>
      <c r="G746" s="25">
        <f>F746*Main!$AF$4</f>
        <v>0</v>
      </c>
      <c r="H746" s="28"/>
    </row>
    <row r="747" spans="1:8" s="22" customFormat="1">
      <c r="A747" s="326">
        <v>9255000</v>
      </c>
      <c r="B747" s="329" t="s">
        <v>2323</v>
      </c>
      <c r="C747" s="23" t="s">
        <v>52</v>
      </c>
      <c r="D747" s="23">
        <v>10</v>
      </c>
      <c r="E747" s="24">
        <v>1214.24</v>
      </c>
      <c r="F747" s="24">
        <f>E747/100*$I$2*Main!$AF$2</f>
        <v>0</v>
      </c>
      <c r="G747" s="25">
        <f>F747*Main!$AF$4</f>
        <v>0</v>
      </c>
      <c r="H747" s="28"/>
    </row>
    <row r="748" spans="1:8" s="22" customFormat="1">
      <c r="A748" s="326">
        <v>9255001</v>
      </c>
      <c r="B748" s="329" t="s">
        <v>2324</v>
      </c>
      <c r="C748" s="23" t="s">
        <v>52</v>
      </c>
      <c r="D748" s="23">
        <v>10</v>
      </c>
      <c r="E748" s="24">
        <v>1214.24</v>
      </c>
      <c r="F748" s="24">
        <f>E748/100*$I$2*Main!$AF$2</f>
        <v>0</v>
      </c>
      <c r="G748" s="25">
        <f>F748*Main!$AF$4</f>
        <v>0</v>
      </c>
      <c r="H748" s="28"/>
    </row>
    <row r="749" spans="1:8" s="22" customFormat="1">
      <c r="A749" s="326">
        <v>9255002</v>
      </c>
      <c r="B749" s="329" t="s">
        <v>2325</v>
      </c>
      <c r="C749" s="23"/>
      <c r="D749" s="23">
        <v>10</v>
      </c>
      <c r="E749" s="24">
        <v>1235.81</v>
      </c>
      <c r="F749" s="24">
        <f>E749/100*$I$2*Main!$AF$2</f>
        <v>0</v>
      </c>
      <c r="G749" s="25">
        <f>F749*Main!$AF$4</f>
        <v>0</v>
      </c>
      <c r="H749" s="28"/>
    </row>
    <row r="750" spans="1:8" s="22" customFormat="1">
      <c r="A750" s="326">
        <v>9255003</v>
      </c>
      <c r="B750" s="329" t="s">
        <v>2326</v>
      </c>
      <c r="C750" s="23"/>
      <c r="D750" s="23">
        <v>10</v>
      </c>
      <c r="E750" s="24">
        <v>1235.81</v>
      </c>
      <c r="F750" s="24">
        <f>E750/100*$I$2*Main!$AF$2</f>
        <v>0</v>
      </c>
      <c r="G750" s="25">
        <f>F750*Main!$AF$4</f>
        <v>0</v>
      </c>
      <c r="H750" s="28"/>
    </row>
    <row r="751" spans="1:8" s="22" customFormat="1">
      <c r="A751" s="326">
        <v>9255004</v>
      </c>
      <c r="B751" s="329" t="s">
        <v>2327</v>
      </c>
      <c r="C751" s="23"/>
      <c r="D751" s="23">
        <v>10</v>
      </c>
      <c r="E751" s="24">
        <v>1257.3699999999999</v>
      </c>
      <c r="F751" s="24">
        <f>E751/100*$I$2*Main!$AF$2</f>
        <v>0</v>
      </c>
      <c r="G751" s="25">
        <f>F751*Main!$AF$4</f>
        <v>0</v>
      </c>
      <c r="H751" s="151"/>
    </row>
    <row r="752" spans="1:8" s="22" customFormat="1">
      <c r="A752" s="326">
        <v>9255005</v>
      </c>
      <c r="B752" s="329" t="s">
        <v>2328</v>
      </c>
      <c r="C752" s="23"/>
      <c r="D752" s="23">
        <v>10</v>
      </c>
      <c r="E752" s="24">
        <v>1257.3699999999999</v>
      </c>
      <c r="F752" s="24">
        <f>E752/100*$I$2*Main!$AF$2</f>
        <v>0</v>
      </c>
      <c r="G752" s="25">
        <f>F752*Main!$AF$4</f>
        <v>0</v>
      </c>
      <c r="H752" s="151"/>
    </row>
    <row r="753" spans="1:8" s="22" customFormat="1">
      <c r="A753" s="326">
        <v>9255006</v>
      </c>
      <c r="B753" s="329" t="s">
        <v>2329</v>
      </c>
      <c r="C753" s="23" t="s">
        <v>52</v>
      </c>
      <c r="D753" s="23">
        <v>10</v>
      </c>
      <c r="E753" s="24">
        <v>1278.94</v>
      </c>
      <c r="F753" s="24">
        <f>E753/100*$I$2*Main!$AF$2</f>
        <v>0</v>
      </c>
      <c r="G753" s="25">
        <f>F753*Main!$AF$4</f>
        <v>0</v>
      </c>
      <c r="H753" s="28"/>
    </row>
    <row r="754" spans="1:8" s="22" customFormat="1">
      <c r="A754" s="326">
        <v>9255007</v>
      </c>
      <c r="B754" s="329" t="s">
        <v>2330</v>
      </c>
      <c r="C754" s="23" t="s">
        <v>52</v>
      </c>
      <c r="D754" s="23">
        <v>10</v>
      </c>
      <c r="E754" s="24">
        <v>1278.94</v>
      </c>
      <c r="F754" s="24">
        <f>E754/100*$I$2*Main!$AF$2</f>
        <v>0</v>
      </c>
      <c r="G754" s="25">
        <f>F754*Main!$AF$4</f>
        <v>0</v>
      </c>
      <c r="H754" s="28"/>
    </row>
    <row r="755" spans="1:8" s="22" customFormat="1">
      <c r="A755" s="326">
        <v>9255008</v>
      </c>
      <c r="B755" s="329" t="s">
        <v>2331</v>
      </c>
      <c r="C755" s="23"/>
      <c r="D755" s="23">
        <v>20</v>
      </c>
      <c r="E755" s="24">
        <v>1158.23</v>
      </c>
      <c r="F755" s="24">
        <f>E755/100*$I$2*Main!$AF$2</f>
        <v>0</v>
      </c>
      <c r="G755" s="25">
        <f>F755*Main!$AF$4</f>
        <v>0</v>
      </c>
      <c r="H755" s="28"/>
    </row>
    <row r="756" spans="1:8" s="22" customFormat="1">
      <c r="A756" s="326">
        <v>9255009</v>
      </c>
      <c r="B756" s="329" t="s">
        <v>2332</v>
      </c>
      <c r="C756" s="23"/>
      <c r="D756" s="23">
        <v>20</v>
      </c>
      <c r="E756" s="24">
        <v>1158.23</v>
      </c>
      <c r="F756" s="24">
        <f>E756/100*$I$2*Main!$AF$2</f>
        <v>0</v>
      </c>
      <c r="G756" s="25">
        <f>F756*Main!$AF$4</f>
        <v>0</v>
      </c>
      <c r="H756" s="28"/>
    </row>
    <row r="757" spans="1:8" s="22" customFormat="1">
      <c r="A757" s="326">
        <v>9255010</v>
      </c>
      <c r="B757" s="329" t="s">
        <v>2333</v>
      </c>
      <c r="C757" s="23"/>
      <c r="D757" s="23">
        <v>20</v>
      </c>
      <c r="E757" s="24">
        <v>1171.1500000000001</v>
      </c>
      <c r="F757" s="24">
        <f>E757/100*$I$2*Main!$AF$2</f>
        <v>0</v>
      </c>
      <c r="G757" s="25">
        <f>F757*Main!$AF$4</f>
        <v>0</v>
      </c>
      <c r="H757" s="28"/>
    </row>
    <row r="758" spans="1:8" s="22" customFormat="1">
      <c r="A758" s="326">
        <v>9255011</v>
      </c>
      <c r="B758" s="329" t="s">
        <v>2334</v>
      </c>
      <c r="C758" s="23"/>
      <c r="D758" s="23">
        <v>20</v>
      </c>
      <c r="E758" s="24">
        <v>1171.1500000000001</v>
      </c>
      <c r="F758" s="24">
        <f>E758/100*$I$2*Main!$AF$2</f>
        <v>0</v>
      </c>
      <c r="G758" s="25">
        <f>F758*Main!$AF$4</f>
        <v>0</v>
      </c>
      <c r="H758" s="28"/>
    </row>
    <row r="759" spans="1:8" s="22" customFormat="1">
      <c r="A759" s="326">
        <v>9255012</v>
      </c>
      <c r="B759" s="329" t="s">
        <v>2335</v>
      </c>
      <c r="C759" s="23"/>
      <c r="D759" s="23">
        <v>20</v>
      </c>
      <c r="E759" s="24">
        <v>1192.7</v>
      </c>
      <c r="F759" s="24">
        <f>E759/100*$I$2*Main!$AF$2</f>
        <v>0</v>
      </c>
      <c r="G759" s="25">
        <f>F759*Main!$AF$4</f>
        <v>0</v>
      </c>
      <c r="H759" s="28"/>
    </row>
    <row r="760" spans="1:8" s="22" customFormat="1">
      <c r="A760" s="326">
        <v>9255013</v>
      </c>
      <c r="B760" s="329" t="s">
        <v>2336</v>
      </c>
      <c r="C760" s="23"/>
      <c r="D760" s="23">
        <v>20</v>
      </c>
      <c r="E760" s="24">
        <v>1192.7</v>
      </c>
      <c r="F760" s="24">
        <f>E760/100*$I$2*Main!$AF$2</f>
        <v>0</v>
      </c>
      <c r="G760" s="25">
        <f>F760*Main!$AF$4</f>
        <v>0</v>
      </c>
      <c r="H760" s="28"/>
    </row>
    <row r="761" spans="1:8" s="22" customFormat="1">
      <c r="A761" s="326">
        <v>9255014</v>
      </c>
      <c r="B761" s="329" t="s">
        <v>2337</v>
      </c>
      <c r="C761" s="23"/>
      <c r="D761" s="23">
        <v>20</v>
      </c>
      <c r="E761" s="24">
        <v>1214.24</v>
      </c>
      <c r="F761" s="24">
        <f>E761/100*$I$2*Main!$AF$2</f>
        <v>0</v>
      </c>
      <c r="G761" s="25">
        <f>F761*Main!$AF$4</f>
        <v>0</v>
      </c>
      <c r="H761" s="28"/>
    </row>
    <row r="762" spans="1:8" s="22" customFormat="1">
      <c r="A762" s="326">
        <v>9255015</v>
      </c>
      <c r="B762" s="329" t="s">
        <v>2338</v>
      </c>
      <c r="C762" s="23"/>
      <c r="D762" s="23">
        <v>20</v>
      </c>
      <c r="E762" s="24">
        <v>1214.24</v>
      </c>
      <c r="F762" s="24">
        <f>E762/100*$I$2*Main!$AF$2</f>
        <v>0</v>
      </c>
      <c r="G762" s="25">
        <f>F762*Main!$AF$4</f>
        <v>0</v>
      </c>
      <c r="H762" s="28"/>
    </row>
    <row r="763" spans="1:8" s="22" customFormat="1">
      <c r="A763" s="326">
        <v>9255016</v>
      </c>
      <c r="B763" s="329" t="s">
        <v>2339</v>
      </c>
      <c r="C763" s="23"/>
      <c r="D763" s="23">
        <v>20</v>
      </c>
      <c r="E763" s="24">
        <v>1235.81</v>
      </c>
      <c r="F763" s="24">
        <f>E763/100*$I$2*Main!$AF$2</f>
        <v>0</v>
      </c>
      <c r="G763" s="25">
        <f>F763*Main!$AF$4</f>
        <v>0</v>
      </c>
      <c r="H763" s="28"/>
    </row>
    <row r="764" spans="1:8" s="22" customFormat="1">
      <c r="A764" s="326">
        <v>9255017</v>
      </c>
      <c r="B764" s="329" t="s">
        <v>2340</v>
      </c>
      <c r="C764" s="23"/>
      <c r="D764" s="23">
        <v>20</v>
      </c>
      <c r="E764" s="24">
        <v>1235.81</v>
      </c>
      <c r="F764" s="24">
        <f>E764/100*$I$2*Main!$AF$2</f>
        <v>0</v>
      </c>
      <c r="G764" s="25">
        <f>F764*Main!$AF$4</f>
        <v>0</v>
      </c>
      <c r="H764" s="28"/>
    </row>
    <row r="765" spans="1:8" s="22" customFormat="1">
      <c r="A765" s="326">
        <v>9255018</v>
      </c>
      <c r="B765" s="329" t="s">
        <v>2341</v>
      </c>
      <c r="C765" s="23"/>
      <c r="D765" s="23">
        <v>20</v>
      </c>
      <c r="E765" s="24">
        <v>1257.3699999999999</v>
      </c>
      <c r="F765" s="24">
        <f>E765/100*$I$2*Main!$AF$2</f>
        <v>0</v>
      </c>
      <c r="G765" s="25">
        <f>F765*Main!$AF$4</f>
        <v>0</v>
      </c>
      <c r="H765" s="28"/>
    </row>
    <row r="766" spans="1:8" s="22" customFormat="1">
      <c r="A766" s="326">
        <v>9255019</v>
      </c>
      <c r="B766" s="329" t="s">
        <v>2342</v>
      </c>
      <c r="C766" s="23"/>
      <c r="D766" s="23">
        <v>20</v>
      </c>
      <c r="E766" s="24">
        <v>1257.3699999999999</v>
      </c>
      <c r="F766" s="24">
        <f>E766/100*$I$2*Main!$AF$2</f>
        <v>0</v>
      </c>
      <c r="G766" s="25">
        <f>F766*Main!$AF$4</f>
        <v>0</v>
      </c>
      <c r="H766" s="28"/>
    </row>
    <row r="767" spans="1:8" s="22" customFormat="1">
      <c r="A767" s="326">
        <v>9255020</v>
      </c>
      <c r="B767" s="329" t="s">
        <v>2343</v>
      </c>
      <c r="C767" s="23" t="s">
        <v>52</v>
      </c>
      <c r="D767" s="23">
        <v>20</v>
      </c>
      <c r="E767" s="24">
        <v>1278.94</v>
      </c>
      <c r="F767" s="24">
        <f>E767/100*$I$2*Main!$AF$2</f>
        <v>0</v>
      </c>
      <c r="G767" s="25">
        <f>F767*Main!$AF$4</f>
        <v>0</v>
      </c>
      <c r="H767" s="28"/>
    </row>
    <row r="768" spans="1:8" s="22" customFormat="1">
      <c r="A768" s="326">
        <v>9255021</v>
      </c>
      <c r="B768" s="329" t="s">
        <v>2344</v>
      </c>
      <c r="C768" s="23" t="s">
        <v>52</v>
      </c>
      <c r="D768" s="23">
        <v>20</v>
      </c>
      <c r="E768" s="24">
        <v>1278.94</v>
      </c>
      <c r="F768" s="24">
        <f>E768/100*$I$2*Main!$AF$2</f>
        <v>0</v>
      </c>
      <c r="G768" s="25">
        <f>F768*Main!$AF$4</f>
        <v>0</v>
      </c>
      <c r="H768" s="28"/>
    </row>
    <row r="769" spans="1:8" s="22" customFormat="1">
      <c r="A769" s="326">
        <v>9255022</v>
      </c>
      <c r="B769" s="329" t="s">
        <v>2345</v>
      </c>
      <c r="C769" s="23" t="s">
        <v>52</v>
      </c>
      <c r="D769" s="23">
        <v>20</v>
      </c>
      <c r="E769" s="24">
        <v>1311.46</v>
      </c>
      <c r="F769" s="24">
        <f>E769/100*$I$2*Main!$AF$2</f>
        <v>0</v>
      </c>
      <c r="G769" s="25">
        <f>F769*Main!$AF$4</f>
        <v>0</v>
      </c>
      <c r="H769" s="28"/>
    </row>
    <row r="770" spans="1:8" s="22" customFormat="1">
      <c r="A770" s="326">
        <v>9255023</v>
      </c>
      <c r="B770" s="329" t="s">
        <v>2346</v>
      </c>
      <c r="C770" s="23" t="s">
        <v>52</v>
      </c>
      <c r="D770" s="23">
        <v>20</v>
      </c>
      <c r="E770" s="24">
        <v>1311.46</v>
      </c>
      <c r="F770" s="24">
        <f>E770/100*$I$2*Main!$AF$2</f>
        <v>0</v>
      </c>
      <c r="G770" s="25">
        <f>F770*Main!$AF$4</f>
        <v>0</v>
      </c>
      <c r="H770" s="28"/>
    </row>
    <row r="771" spans="1:8" s="22" customFormat="1">
      <c r="A771" s="326">
        <v>9255024</v>
      </c>
      <c r="B771" s="329" t="s">
        <v>2347</v>
      </c>
      <c r="C771" s="23" t="s">
        <v>52</v>
      </c>
      <c r="D771" s="23">
        <v>20</v>
      </c>
      <c r="E771" s="24">
        <v>1355.63</v>
      </c>
      <c r="F771" s="24">
        <f>E771/100*$I$2*Main!$AF$2</f>
        <v>0</v>
      </c>
      <c r="G771" s="25">
        <f>F771*Main!$AF$4</f>
        <v>0</v>
      </c>
      <c r="H771" s="28"/>
    </row>
    <row r="772" spans="1:8" s="22" customFormat="1">
      <c r="A772" s="326">
        <v>9255025</v>
      </c>
      <c r="B772" s="329" t="s">
        <v>2348</v>
      </c>
      <c r="C772" s="23" t="s">
        <v>52</v>
      </c>
      <c r="D772" s="23">
        <v>20</v>
      </c>
      <c r="E772" s="24">
        <v>1355.63</v>
      </c>
      <c r="F772" s="24">
        <f>E772/100*$I$2*Main!$AF$2</f>
        <v>0</v>
      </c>
      <c r="G772" s="25">
        <f>F772*Main!$AF$4</f>
        <v>0</v>
      </c>
      <c r="H772" s="28"/>
    </row>
    <row r="773" spans="1:8" s="22" customFormat="1">
      <c r="A773" s="326">
        <v>9255026</v>
      </c>
      <c r="B773" s="329" t="s">
        <v>4727</v>
      </c>
      <c r="C773" s="23"/>
      <c r="D773" s="23">
        <v>20</v>
      </c>
      <c r="E773" s="24">
        <v>1492.2</v>
      </c>
      <c r="F773" s="24">
        <f>E773/100*$I$2*Main!$AF$2</f>
        <v>0</v>
      </c>
      <c r="G773" s="25">
        <f>F773*Main!$AF$4</f>
        <v>0</v>
      </c>
      <c r="H773" s="28"/>
    </row>
    <row r="774" spans="1:8" s="22" customFormat="1">
      <c r="A774" s="326">
        <v>9255027</v>
      </c>
      <c r="B774" s="329" t="s">
        <v>4728</v>
      </c>
      <c r="C774" s="23"/>
      <c r="D774" s="23">
        <v>20</v>
      </c>
      <c r="E774" s="24">
        <v>1492.2</v>
      </c>
      <c r="F774" s="24">
        <f>E774/100*$I$2*Main!$AF$2</f>
        <v>0</v>
      </c>
      <c r="G774" s="25">
        <f>F774*Main!$AF$4</f>
        <v>0</v>
      </c>
      <c r="H774" s="28"/>
    </row>
    <row r="775" spans="1:8" s="22" customFormat="1">
      <c r="A775" s="326">
        <v>9255028</v>
      </c>
      <c r="B775" s="329" t="s">
        <v>2349</v>
      </c>
      <c r="C775" s="23"/>
      <c r="D775" s="23">
        <v>20</v>
      </c>
      <c r="E775" s="24">
        <v>1492.19</v>
      </c>
      <c r="F775" s="24">
        <f>E775/100*$I$2*Main!$AF$2</f>
        <v>0</v>
      </c>
      <c r="G775" s="25">
        <f>F775*Main!$AF$4</f>
        <v>0</v>
      </c>
      <c r="H775" s="28"/>
    </row>
    <row r="776" spans="1:8" s="22" customFormat="1">
      <c r="A776" s="326">
        <v>9255029</v>
      </c>
      <c r="B776" s="329" t="s">
        <v>2350</v>
      </c>
      <c r="C776" s="23"/>
      <c r="D776" s="23">
        <v>20</v>
      </c>
      <c r="E776" s="24">
        <v>1492.19</v>
      </c>
      <c r="F776" s="24">
        <f>E776/100*$I$2*Main!$AF$2</f>
        <v>0</v>
      </c>
      <c r="G776" s="25">
        <f>F776*Main!$AF$4</f>
        <v>0</v>
      </c>
      <c r="H776" s="28"/>
    </row>
    <row r="777" spans="1:8" s="22" customFormat="1">
      <c r="A777" s="326">
        <v>9255030</v>
      </c>
      <c r="B777" s="329" t="s">
        <v>2351</v>
      </c>
      <c r="C777" s="23"/>
      <c r="D777" s="23">
        <v>20</v>
      </c>
      <c r="E777" s="24">
        <v>1519.64</v>
      </c>
      <c r="F777" s="24">
        <f>E777/100*$I$2*Main!$AF$2</f>
        <v>0</v>
      </c>
      <c r="G777" s="25">
        <f>F777*Main!$AF$4</f>
        <v>0</v>
      </c>
      <c r="H777" s="28"/>
    </row>
    <row r="778" spans="1:8" s="22" customFormat="1">
      <c r="A778" s="326">
        <v>9255031</v>
      </c>
      <c r="B778" s="329" t="s">
        <v>2352</v>
      </c>
      <c r="C778" s="23"/>
      <c r="D778" s="23">
        <v>20</v>
      </c>
      <c r="E778" s="24">
        <v>1519.64</v>
      </c>
      <c r="F778" s="24">
        <f>E778/100*$I$2*Main!$AF$2</f>
        <v>0</v>
      </c>
      <c r="G778" s="25">
        <f>F778*Main!$AF$4</f>
        <v>0</v>
      </c>
      <c r="H778" s="28"/>
    </row>
    <row r="779" spans="1:8" s="22" customFormat="1">
      <c r="A779" s="326">
        <v>9255032</v>
      </c>
      <c r="B779" s="329" t="s">
        <v>2353</v>
      </c>
      <c r="C779" s="23"/>
      <c r="D779" s="23">
        <v>20</v>
      </c>
      <c r="E779" s="24">
        <v>1547.09</v>
      </c>
      <c r="F779" s="24">
        <f>E779/100*$I$2*Main!$AF$2</f>
        <v>0</v>
      </c>
      <c r="G779" s="25">
        <f>F779*Main!$AF$4</f>
        <v>0</v>
      </c>
      <c r="H779" s="28"/>
    </row>
    <row r="780" spans="1:8" s="22" customFormat="1">
      <c r="A780" s="326">
        <v>9255033</v>
      </c>
      <c r="B780" s="329" t="s">
        <v>2354</v>
      </c>
      <c r="C780" s="23"/>
      <c r="D780" s="23">
        <v>20</v>
      </c>
      <c r="E780" s="24">
        <v>1547.09</v>
      </c>
      <c r="F780" s="24">
        <f>E780/100*$I$2*Main!$AF$2</f>
        <v>0</v>
      </c>
      <c r="G780" s="25">
        <f>F780*Main!$AF$4</f>
        <v>0</v>
      </c>
      <c r="H780" s="28"/>
    </row>
    <row r="781" spans="1:8" s="22" customFormat="1">
      <c r="A781" s="326">
        <v>9255034</v>
      </c>
      <c r="B781" s="329" t="s">
        <v>2355</v>
      </c>
      <c r="C781" s="23"/>
      <c r="D781" s="23">
        <v>20</v>
      </c>
      <c r="E781" s="24">
        <v>1574.6</v>
      </c>
      <c r="F781" s="24">
        <f>E781/100*$I$2*Main!$AF$2</f>
        <v>0</v>
      </c>
      <c r="G781" s="25">
        <f>F781*Main!$AF$4</f>
        <v>0</v>
      </c>
      <c r="H781" s="28"/>
    </row>
    <row r="782" spans="1:8" s="22" customFormat="1">
      <c r="A782" s="326">
        <v>9255035</v>
      </c>
      <c r="B782" s="329" t="s">
        <v>2356</v>
      </c>
      <c r="C782" s="23"/>
      <c r="D782" s="23">
        <v>20</v>
      </c>
      <c r="E782" s="24">
        <v>1574.6</v>
      </c>
      <c r="F782" s="24">
        <f>E782/100*$I$2*Main!$AF$2</f>
        <v>0</v>
      </c>
      <c r="G782" s="25">
        <f>F782*Main!$AF$4</f>
        <v>0</v>
      </c>
      <c r="H782" s="28"/>
    </row>
    <row r="783" spans="1:8" s="22" customFormat="1">
      <c r="A783" s="326">
        <v>9255036</v>
      </c>
      <c r="B783" s="329" t="s">
        <v>2357</v>
      </c>
      <c r="C783" s="23"/>
      <c r="D783" s="23">
        <v>20</v>
      </c>
      <c r="E783" s="24">
        <v>1602.05</v>
      </c>
      <c r="F783" s="24">
        <f>E783/100*$I$2*Main!$AF$2</f>
        <v>0</v>
      </c>
      <c r="G783" s="25">
        <f>F783*Main!$AF$4</f>
        <v>0</v>
      </c>
      <c r="H783" s="28"/>
    </row>
    <row r="784" spans="1:8" s="22" customFormat="1">
      <c r="A784" s="326">
        <v>9255037</v>
      </c>
      <c r="B784" s="329" t="s">
        <v>2358</v>
      </c>
      <c r="C784" s="23"/>
      <c r="D784" s="23">
        <v>20</v>
      </c>
      <c r="E784" s="24">
        <v>1602.05</v>
      </c>
      <c r="F784" s="24">
        <f>E784/100*$I$2*Main!$AF$2</f>
        <v>0</v>
      </c>
      <c r="G784" s="25">
        <f>F784*Main!$AF$4</f>
        <v>0</v>
      </c>
      <c r="H784" s="28"/>
    </row>
    <row r="785" spans="1:8" s="22" customFormat="1">
      <c r="A785" s="326">
        <v>9255038</v>
      </c>
      <c r="B785" s="329" t="s">
        <v>2359</v>
      </c>
      <c r="C785" s="23" t="s">
        <v>52</v>
      </c>
      <c r="D785" s="23">
        <v>20</v>
      </c>
      <c r="E785" s="24">
        <v>1629.5</v>
      </c>
      <c r="F785" s="24">
        <f>E785/100*$I$2*Main!$AF$2</f>
        <v>0</v>
      </c>
      <c r="G785" s="25">
        <f>F785*Main!$AF$4</f>
        <v>0</v>
      </c>
      <c r="H785" s="28"/>
    </row>
    <row r="786" spans="1:8" s="22" customFormat="1">
      <c r="A786" s="326">
        <v>9255039</v>
      </c>
      <c r="B786" s="329" t="s">
        <v>2360</v>
      </c>
      <c r="C786" s="23" t="s">
        <v>52</v>
      </c>
      <c r="D786" s="23">
        <v>20</v>
      </c>
      <c r="E786" s="24">
        <v>1629.5</v>
      </c>
      <c r="F786" s="24">
        <f>E786/100*$I$2*Main!$AF$2</f>
        <v>0</v>
      </c>
      <c r="G786" s="25">
        <f>F786*Main!$AF$4</f>
        <v>0</v>
      </c>
      <c r="H786" s="28"/>
    </row>
    <row r="787" spans="1:8" s="22" customFormat="1">
      <c r="A787" s="326">
        <v>9255040</v>
      </c>
      <c r="B787" s="329" t="s">
        <v>2361</v>
      </c>
      <c r="C787" s="23" t="s">
        <v>52</v>
      </c>
      <c r="D787" s="23">
        <v>20</v>
      </c>
      <c r="E787" s="24">
        <v>1670.93</v>
      </c>
      <c r="F787" s="24">
        <f>E787/100*$I$2*Main!$AF$2</f>
        <v>0</v>
      </c>
      <c r="G787" s="25">
        <f>F787*Main!$AF$4</f>
        <v>0</v>
      </c>
      <c r="H787" s="28"/>
    </row>
    <row r="788" spans="1:8" s="22" customFormat="1">
      <c r="A788" s="326">
        <v>9255041</v>
      </c>
      <c r="B788" s="329" t="s">
        <v>2362</v>
      </c>
      <c r="C788" s="23" t="s">
        <v>52</v>
      </c>
      <c r="D788" s="23">
        <v>20</v>
      </c>
      <c r="E788" s="24">
        <v>1670.93</v>
      </c>
      <c r="F788" s="24">
        <f>E788/100*$I$2*Main!$AF$2</f>
        <v>0</v>
      </c>
      <c r="G788" s="25">
        <f>F788*Main!$AF$4</f>
        <v>0</v>
      </c>
      <c r="H788" s="28"/>
    </row>
    <row r="789" spans="1:8" s="22" customFormat="1">
      <c r="A789" s="326">
        <v>9255042</v>
      </c>
      <c r="B789" s="329" t="s">
        <v>4729</v>
      </c>
      <c r="C789" s="23"/>
      <c r="D789" s="23">
        <v>20</v>
      </c>
      <c r="E789" s="24">
        <v>1750.03</v>
      </c>
      <c r="F789" s="24">
        <f>E789/100*$I$2*Main!$AF$2</f>
        <v>0</v>
      </c>
      <c r="G789" s="25">
        <f>F789*Main!$AF$4</f>
        <v>0</v>
      </c>
      <c r="H789" s="28"/>
    </row>
    <row r="790" spans="1:8" s="22" customFormat="1">
      <c r="A790" s="326">
        <v>9255043</v>
      </c>
      <c r="B790" s="329" t="s">
        <v>4730</v>
      </c>
      <c r="C790" s="23"/>
      <c r="D790" s="23">
        <v>20</v>
      </c>
      <c r="E790" s="24">
        <v>1750.03</v>
      </c>
      <c r="F790" s="24">
        <f>E790/100*$I$2*Main!$AF$2</f>
        <v>0</v>
      </c>
      <c r="G790" s="25">
        <f>F790*Main!$AF$4</f>
        <v>0</v>
      </c>
      <c r="H790" s="28"/>
    </row>
    <row r="791" spans="1:8" s="22" customFormat="1">
      <c r="A791" s="326">
        <v>9255044</v>
      </c>
      <c r="B791" s="329" t="s">
        <v>2363</v>
      </c>
      <c r="C791" s="23"/>
      <c r="D791" s="23">
        <v>10</v>
      </c>
      <c r="E791" s="24">
        <v>1913.95</v>
      </c>
      <c r="F791" s="24">
        <f>E791/100*$I$2*Main!$AF$2</f>
        <v>0</v>
      </c>
      <c r="G791" s="25">
        <f>F791*Main!$AF$4</f>
        <v>0</v>
      </c>
      <c r="H791" s="151"/>
    </row>
    <row r="792" spans="1:8" s="22" customFormat="1">
      <c r="A792" s="326">
        <v>9255045</v>
      </c>
      <c r="B792" s="329" t="s">
        <v>2364</v>
      </c>
      <c r="C792" s="23"/>
      <c r="D792" s="23">
        <v>10</v>
      </c>
      <c r="E792" s="24">
        <v>1913.95</v>
      </c>
      <c r="F792" s="24">
        <f>E792/100*$I$2*Main!$AF$2</f>
        <v>0</v>
      </c>
      <c r="G792" s="25">
        <f>F792*Main!$AF$4</f>
        <v>0</v>
      </c>
      <c r="H792" s="28"/>
    </row>
    <row r="793" spans="1:8" s="22" customFormat="1">
      <c r="A793" s="326">
        <v>9255046</v>
      </c>
      <c r="B793" s="329" t="s">
        <v>2365</v>
      </c>
      <c r="C793" s="23"/>
      <c r="D793" s="23">
        <v>10</v>
      </c>
      <c r="E793" s="24">
        <v>1935.28</v>
      </c>
      <c r="F793" s="24">
        <f>E793/100*$I$2*Main!$AF$2</f>
        <v>0</v>
      </c>
      <c r="G793" s="25">
        <f>F793*Main!$AF$4</f>
        <v>0</v>
      </c>
      <c r="H793" s="28"/>
    </row>
    <row r="794" spans="1:8" s="22" customFormat="1">
      <c r="A794" s="326">
        <v>9255047</v>
      </c>
      <c r="B794" s="329" t="s">
        <v>2366</v>
      </c>
      <c r="C794" s="23"/>
      <c r="D794" s="23">
        <v>10</v>
      </c>
      <c r="E794" s="24">
        <v>1935.28</v>
      </c>
      <c r="F794" s="24">
        <f>E794/100*$I$2*Main!$AF$2</f>
        <v>0</v>
      </c>
      <c r="G794" s="25">
        <f>F794*Main!$AF$4</f>
        <v>0</v>
      </c>
      <c r="H794" s="28"/>
    </row>
    <row r="795" spans="1:8" s="22" customFormat="1">
      <c r="A795" s="326">
        <v>9255048</v>
      </c>
      <c r="B795" s="329" t="s">
        <v>2367</v>
      </c>
      <c r="C795" s="23"/>
      <c r="D795" s="23">
        <v>10</v>
      </c>
      <c r="E795" s="24">
        <v>1970.93</v>
      </c>
      <c r="F795" s="24">
        <f>E795/100*$I$2*Main!$AF$2</f>
        <v>0</v>
      </c>
      <c r="G795" s="25">
        <f>F795*Main!$AF$4</f>
        <v>0</v>
      </c>
      <c r="H795" s="28"/>
    </row>
    <row r="796" spans="1:8" s="22" customFormat="1">
      <c r="A796" s="326">
        <v>9255049</v>
      </c>
      <c r="B796" s="329" t="s">
        <v>2368</v>
      </c>
      <c r="C796" s="23"/>
      <c r="D796" s="23">
        <v>10</v>
      </c>
      <c r="E796" s="24">
        <v>1970.93</v>
      </c>
      <c r="F796" s="24">
        <f>E796/100*$I$2*Main!$AF$2</f>
        <v>0</v>
      </c>
      <c r="G796" s="25">
        <f>F796*Main!$AF$4</f>
        <v>0</v>
      </c>
      <c r="H796" s="28"/>
    </row>
    <row r="797" spans="1:8" s="22" customFormat="1">
      <c r="A797" s="326">
        <v>9255050</v>
      </c>
      <c r="B797" s="329" t="s">
        <v>2369</v>
      </c>
      <c r="C797" s="23"/>
      <c r="D797" s="23">
        <v>10</v>
      </c>
      <c r="E797" s="24">
        <v>2006.54</v>
      </c>
      <c r="F797" s="24">
        <f>E797/100*$I$2*Main!$AF$2</f>
        <v>0</v>
      </c>
      <c r="G797" s="25">
        <f>F797*Main!$AF$4</f>
        <v>0</v>
      </c>
      <c r="H797" s="28"/>
    </row>
    <row r="798" spans="1:8" s="22" customFormat="1">
      <c r="A798" s="326">
        <v>9255051</v>
      </c>
      <c r="B798" s="329" t="s">
        <v>2370</v>
      </c>
      <c r="C798" s="23"/>
      <c r="D798" s="23">
        <v>10</v>
      </c>
      <c r="E798" s="24">
        <v>2006.54</v>
      </c>
      <c r="F798" s="24">
        <f>E798/100*$I$2*Main!$AF$2</f>
        <v>0</v>
      </c>
      <c r="G798" s="25">
        <f>F798*Main!$AF$4</f>
        <v>0</v>
      </c>
      <c r="H798" s="28"/>
    </row>
    <row r="799" spans="1:8" s="22" customFormat="1">
      <c r="A799" s="326">
        <v>9255052</v>
      </c>
      <c r="B799" s="329" t="s">
        <v>2371</v>
      </c>
      <c r="C799" s="23"/>
      <c r="D799" s="23">
        <v>10</v>
      </c>
      <c r="E799" s="24">
        <v>2042.16</v>
      </c>
      <c r="F799" s="24">
        <f>E799/100*$I$2*Main!$AF$2</f>
        <v>0</v>
      </c>
      <c r="G799" s="25">
        <f>F799*Main!$AF$4</f>
        <v>0</v>
      </c>
      <c r="H799" s="28"/>
    </row>
    <row r="800" spans="1:8" s="22" customFormat="1">
      <c r="A800" s="326">
        <v>9255053</v>
      </c>
      <c r="B800" s="329" t="s">
        <v>2372</v>
      </c>
      <c r="C800" s="23"/>
      <c r="D800" s="23">
        <v>10</v>
      </c>
      <c r="E800" s="24">
        <v>2042.16</v>
      </c>
      <c r="F800" s="24">
        <f>E800/100*$I$2*Main!$AF$2</f>
        <v>0</v>
      </c>
      <c r="G800" s="25">
        <f>F800*Main!$AF$4</f>
        <v>0</v>
      </c>
      <c r="H800" s="28"/>
    </row>
    <row r="801" spans="1:8" s="22" customFormat="1">
      <c r="A801" s="326">
        <v>9255054</v>
      </c>
      <c r="B801" s="329" t="s">
        <v>2373</v>
      </c>
      <c r="C801" s="23"/>
      <c r="D801" s="23">
        <v>10</v>
      </c>
      <c r="E801" s="24">
        <v>2077.7800000000002</v>
      </c>
      <c r="F801" s="24">
        <f>E801/100*$I$2*Main!$AF$2</f>
        <v>0</v>
      </c>
      <c r="G801" s="25">
        <f>F801*Main!$AF$4</f>
        <v>0</v>
      </c>
      <c r="H801" s="28"/>
    </row>
    <row r="802" spans="1:8" s="22" customFormat="1">
      <c r="A802" s="326">
        <v>9255055</v>
      </c>
      <c r="B802" s="329" t="s">
        <v>2374</v>
      </c>
      <c r="C802" s="23"/>
      <c r="D802" s="23">
        <v>10</v>
      </c>
      <c r="E802" s="24">
        <v>2077.7800000000002</v>
      </c>
      <c r="F802" s="24">
        <f>E802/100*$I$2*Main!$AF$2</f>
        <v>0</v>
      </c>
      <c r="G802" s="25">
        <f>F802*Main!$AF$4</f>
        <v>0</v>
      </c>
      <c r="H802" s="28"/>
    </row>
    <row r="803" spans="1:8" s="22" customFormat="1">
      <c r="A803" s="326">
        <v>9255056</v>
      </c>
      <c r="B803" s="329" t="s">
        <v>2375</v>
      </c>
      <c r="C803" s="23" t="s">
        <v>52</v>
      </c>
      <c r="D803" s="23">
        <v>10</v>
      </c>
      <c r="E803" s="24">
        <v>2113.38</v>
      </c>
      <c r="F803" s="24">
        <f>E803/100*$I$2*Main!$AF$2</f>
        <v>0</v>
      </c>
      <c r="G803" s="25">
        <f>F803*Main!$AF$4</f>
        <v>0</v>
      </c>
      <c r="H803" s="151"/>
    </row>
    <row r="804" spans="1:8" s="22" customFormat="1">
      <c r="A804" s="326">
        <v>9255057</v>
      </c>
      <c r="B804" s="329" t="s">
        <v>2376</v>
      </c>
      <c r="C804" s="23" t="s">
        <v>52</v>
      </c>
      <c r="D804" s="23">
        <v>10</v>
      </c>
      <c r="E804" s="24">
        <v>2113.38</v>
      </c>
      <c r="F804" s="24">
        <f>E804/100*$I$2*Main!$AF$2</f>
        <v>0</v>
      </c>
      <c r="G804" s="25">
        <f>F804*Main!$AF$4</f>
        <v>0</v>
      </c>
      <c r="H804" s="151"/>
    </row>
    <row r="805" spans="1:8" s="22" customFormat="1">
      <c r="A805" s="326">
        <v>9255058</v>
      </c>
      <c r="B805" s="329" t="s">
        <v>2377</v>
      </c>
      <c r="C805" s="23" t="s">
        <v>52</v>
      </c>
      <c r="D805" s="23">
        <v>10</v>
      </c>
      <c r="E805" s="24">
        <v>2167.15</v>
      </c>
      <c r="F805" s="24">
        <f>E805/100*$I$2*Main!$AF$2</f>
        <v>0</v>
      </c>
      <c r="G805" s="25">
        <f>F805*Main!$AF$4</f>
        <v>0</v>
      </c>
      <c r="H805" s="151"/>
    </row>
    <row r="806" spans="1:8" s="22" customFormat="1">
      <c r="A806" s="326">
        <v>9255059</v>
      </c>
      <c r="B806" s="329" t="s">
        <v>2378</v>
      </c>
      <c r="C806" s="23" t="s">
        <v>52</v>
      </c>
      <c r="D806" s="23">
        <v>10</v>
      </c>
      <c r="E806" s="24">
        <v>2167.15</v>
      </c>
      <c r="F806" s="24">
        <f>E806/100*$I$2*Main!$AF$2</f>
        <v>0</v>
      </c>
      <c r="G806" s="25">
        <f>F806*Main!$AF$4</f>
        <v>0</v>
      </c>
      <c r="H806" s="151"/>
    </row>
    <row r="807" spans="1:8" s="22" customFormat="1">
      <c r="A807" s="326">
        <v>9255060</v>
      </c>
      <c r="B807" s="329" t="s">
        <v>2379</v>
      </c>
      <c r="C807" s="23" t="s">
        <v>52</v>
      </c>
      <c r="D807" s="23">
        <v>10</v>
      </c>
      <c r="E807" s="24">
        <v>2240.17</v>
      </c>
      <c r="F807" s="24">
        <f>E807/100*$I$2*Main!$AF$2</f>
        <v>0</v>
      </c>
      <c r="G807" s="25">
        <f>F807*Main!$AF$4</f>
        <v>0</v>
      </c>
      <c r="H807" s="151"/>
    </row>
    <row r="808" spans="1:8" s="22" customFormat="1">
      <c r="A808" s="326">
        <v>9255061</v>
      </c>
      <c r="B808" s="329" t="s">
        <v>2380</v>
      </c>
      <c r="C808" s="23" t="s">
        <v>52</v>
      </c>
      <c r="D808" s="23">
        <v>10</v>
      </c>
      <c r="E808" s="24">
        <v>2240.17</v>
      </c>
      <c r="F808" s="24">
        <f>E808/100*$I$2*Main!$AF$2</f>
        <v>0</v>
      </c>
      <c r="G808" s="25">
        <f>F808*Main!$AF$4</f>
        <v>0</v>
      </c>
      <c r="H808" s="151"/>
    </row>
    <row r="809" spans="1:8" s="22" customFormat="1">
      <c r="A809" s="326">
        <v>9255066</v>
      </c>
      <c r="B809" s="329" t="s">
        <v>2381</v>
      </c>
      <c r="C809" s="23"/>
      <c r="D809" s="23">
        <v>10</v>
      </c>
      <c r="E809" s="24">
        <v>3102.78</v>
      </c>
      <c r="F809" s="24">
        <f>E809/100*$I$2*Main!$AF$2</f>
        <v>0</v>
      </c>
      <c r="G809" s="25">
        <f>F809*Main!$AF$4</f>
        <v>0</v>
      </c>
      <c r="H809" s="151"/>
    </row>
    <row r="810" spans="1:8" s="22" customFormat="1">
      <c r="A810" s="326">
        <v>9255067</v>
      </c>
      <c r="B810" s="329" t="s">
        <v>2382</v>
      </c>
      <c r="C810" s="23"/>
      <c r="D810" s="23">
        <v>10</v>
      </c>
      <c r="E810" s="24">
        <v>3102.78</v>
      </c>
      <c r="F810" s="24">
        <f>E810/100*$I$2*Main!$AF$2</f>
        <v>0</v>
      </c>
      <c r="G810" s="25">
        <f>F810*Main!$AF$4</f>
        <v>0</v>
      </c>
      <c r="H810" s="28"/>
    </row>
    <row r="811" spans="1:8" s="22" customFormat="1">
      <c r="A811" s="326">
        <v>9255068</v>
      </c>
      <c r="B811" s="329" t="s">
        <v>2383</v>
      </c>
      <c r="C811" s="23"/>
      <c r="D811" s="23">
        <v>10</v>
      </c>
      <c r="E811" s="24">
        <v>3158.87</v>
      </c>
      <c r="F811" s="24">
        <f>E811/100*$I$2*Main!$AF$2</f>
        <v>0</v>
      </c>
      <c r="G811" s="25">
        <f>F811*Main!$AF$4</f>
        <v>0</v>
      </c>
      <c r="H811" s="28"/>
    </row>
    <row r="812" spans="1:8" s="22" customFormat="1">
      <c r="A812" s="326">
        <v>9255069</v>
      </c>
      <c r="B812" s="329" t="s">
        <v>2384</v>
      </c>
      <c r="C812" s="23"/>
      <c r="D812" s="23">
        <v>10</v>
      </c>
      <c r="E812" s="24">
        <v>3158.87</v>
      </c>
      <c r="F812" s="24">
        <f>E812/100*$I$2*Main!$AF$2</f>
        <v>0</v>
      </c>
      <c r="G812" s="25">
        <f>F812*Main!$AF$4</f>
        <v>0</v>
      </c>
      <c r="H812" s="151"/>
    </row>
    <row r="813" spans="1:8" s="22" customFormat="1">
      <c r="A813" s="326">
        <v>9255070</v>
      </c>
      <c r="B813" s="329" t="s">
        <v>2385</v>
      </c>
      <c r="C813" s="23"/>
      <c r="D813" s="23">
        <v>10</v>
      </c>
      <c r="E813" s="24">
        <v>3214.91</v>
      </c>
      <c r="F813" s="24">
        <f>E813/100*$I$2*Main!$AF$2</f>
        <v>0</v>
      </c>
      <c r="G813" s="25">
        <f>F813*Main!$AF$4</f>
        <v>0</v>
      </c>
      <c r="H813" s="151"/>
    </row>
    <row r="814" spans="1:8" s="22" customFormat="1">
      <c r="A814" s="326">
        <v>9255071</v>
      </c>
      <c r="B814" s="329" t="s">
        <v>2386</v>
      </c>
      <c r="C814" s="23"/>
      <c r="D814" s="23">
        <v>10</v>
      </c>
      <c r="E814" s="24">
        <v>3214.91</v>
      </c>
      <c r="F814" s="24">
        <f>E814/100*$I$2*Main!$AF$2</f>
        <v>0</v>
      </c>
      <c r="G814" s="25">
        <f>F814*Main!$AF$4</f>
        <v>0</v>
      </c>
      <c r="H814" s="28"/>
    </row>
    <row r="815" spans="1:8" s="22" customFormat="1">
      <c r="A815" s="326">
        <v>9255072</v>
      </c>
      <c r="B815" s="329" t="s">
        <v>2387</v>
      </c>
      <c r="C815" s="23"/>
      <c r="D815" s="23">
        <v>10</v>
      </c>
      <c r="E815" s="24">
        <v>3271</v>
      </c>
      <c r="F815" s="24">
        <f>E815/100*$I$2*Main!$AF$2</f>
        <v>0</v>
      </c>
      <c r="G815" s="25">
        <f>F815*Main!$AF$4</f>
        <v>0</v>
      </c>
      <c r="H815" s="28"/>
    </row>
    <row r="816" spans="1:8" s="22" customFormat="1">
      <c r="A816" s="326">
        <v>9255073</v>
      </c>
      <c r="B816" s="329" t="s">
        <v>2388</v>
      </c>
      <c r="C816" s="23"/>
      <c r="D816" s="23">
        <v>10</v>
      </c>
      <c r="E816" s="24">
        <v>3271</v>
      </c>
      <c r="F816" s="24">
        <f>E816/100*$I$2*Main!$AF$2</f>
        <v>0</v>
      </c>
      <c r="G816" s="25">
        <f>F816*Main!$AF$4</f>
        <v>0</v>
      </c>
      <c r="H816" s="28"/>
    </row>
    <row r="817" spans="1:8" s="22" customFormat="1">
      <c r="A817" s="326">
        <v>9255074</v>
      </c>
      <c r="B817" s="329" t="s">
        <v>2389</v>
      </c>
      <c r="C817" s="23" t="s">
        <v>52</v>
      </c>
      <c r="D817" s="23">
        <v>10</v>
      </c>
      <c r="E817" s="24">
        <v>3327.08</v>
      </c>
      <c r="F817" s="24">
        <f>E817/100*$I$2*Main!$AF$2</f>
        <v>0</v>
      </c>
      <c r="G817" s="25">
        <f>F817*Main!$AF$4</f>
        <v>0</v>
      </c>
      <c r="H817" s="28"/>
    </row>
    <row r="818" spans="1:8" s="22" customFormat="1">
      <c r="A818" s="326">
        <v>9255075</v>
      </c>
      <c r="B818" s="329" t="s">
        <v>2390</v>
      </c>
      <c r="C818" s="23" t="s">
        <v>52</v>
      </c>
      <c r="D818" s="23">
        <v>10</v>
      </c>
      <c r="E818" s="24">
        <v>3327.08</v>
      </c>
      <c r="F818" s="24">
        <f>E818/100*$I$2*Main!$AF$2</f>
        <v>0</v>
      </c>
      <c r="G818" s="25">
        <f>F818*Main!$AF$4</f>
        <v>0</v>
      </c>
      <c r="H818" s="28"/>
    </row>
    <row r="819" spans="1:8" s="22" customFormat="1">
      <c r="A819" s="326">
        <v>9255076</v>
      </c>
      <c r="B819" s="329" t="s">
        <v>2391</v>
      </c>
      <c r="C819" s="23" t="s">
        <v>52</v>
      </c>
      <c r="D819" s="23">
        <v>10</v>
      </c>
      <c r="E819" s="24">
        <v>3411.66</v>
      </c>
      <c r="F819" s="24">
        <f>E819/100*$I$2*Main!$AF$2</f>
        <v>0</v>
      </c>
      <c r="G819" s="25">
        <f>F819*Main!$AF$4</f>
        <v>0</v>
      </c>
      <c r="H819" s="28"/>
    </row>
    <row r="820" spans="1:8" s="22" customFormat="1">
      <c r="A820" s="326">
        <v>9255077</v>
      </c>
      <c r="B820" s="329" t="s">
        <v>2392</v>
      </c>
      <c r="C820" s="23" t="s">
        <v>52</v>
      </c>
      <c r="D820" s="23">
        <v>10</v>
      </c>
      <c r="E820" s="24">
        <v>3411.66</v>
      </c>
      <c r="F820" s="24">
        <f>E820/100*$I$2*Main!$AF$2</f>
        <v>0</v>
      </c>
      <c r="G820" s="25">
        <f>F820*Main!$AF$4</f>
        <v>0</v>
      </c>
      <c r="H820" s="28"/>
    </row>
    <row r="821" spans="1:8" s="22" customFormat="1">
      <c r="A821" s="326">
        <v>9255078</v>
      </c>
      <c r="B821" s="329" t="s">
        <v>2393</v>
      </c>
      <c r="C821" s="23" t="s">
        <v>52</v>
      </c>
      <c r="D821" s="23">
        <v>10</v>
      </c>
      <c r="E821" s="24">
        <v>3526.67</v>
      </c>
      <c r="F821" s="24">
        <f>E821/100*$I$2*Main!$AF$2</f>
        <v>0</v>
      </c>
      <c r="G821" s="25">
        <f>F821*Main!$AF$4</f>
        <v>0</v>
      </c>
      <c r="H821" s="28"/>
    </row>
    <row r="822" spans="1:8" s="22" customFormat="1">
      <c r="A822" s="326">
        <v>9255079</v>
      </c>
      <c r="B822" s="329" t="s">
        <v>2394</v>
      </c>
      <c r="C822" s="23" t="s">
        <v>52</v>
      </c>
      <c r="D822" s="23">
        <v>10</v>
      </c>
      <c r="E822" s="24">
        <v>3526.67</v>
      </c>
      <c r="F822" s="24">
        <f>E822/100*$I$2*Main!$AF$2</f>
        <v>0</v>
      </c>
      <c r="G822" s="25">
        <f>F822*Main!$AF$4</f>
        <v>0</v>
      </c>
      <c r="H822" s="151"/>
    </row>
    <row r="823" spans="1:8" s="22" customFormat="1">
      <c r="A823" s="326">
        <v>9257131</v>
      </c>
      <c r="B823" s="329" t="s">
        <v>2395</v>
      </c>
      <c r="C823" s="23"/>
      <c r="D823" s="23">
        <v>10</v>
      </c>
      <c r="E823" s="24">
        <v>2115.7800000000002</v>
      </c>
      <c r="F823" s="24">
        <f>E823/100*$I$2*Main!$AF$2</f>
        <v>0</v>
      </c>
      <c r="G823" s="25">
        <f>F823*Main!$AF$4</f>
        <v>0</v>
      </c>
      <c r="H823" s="151"/>
    </row>
    <row r="824" spans="1:8" s="22" customFormat="1">
      <c r="A824" s="326">
        <v>9257132</v>
      </c>
      <c r="B824" s="329" t="s">
        <v>2396</v>
      </c>
      <c r="C824" s="23"/>
      <c r="D824" s="23">
        <v>10</v>
      </c>
      <c r="E824" s="24">
        <v>2115.7800000000002</v>
      </c>
      <c r="F824" s="24">
        <f>E824/100*$I$2*Main!$AF$2</f>
        <v>0</v>
      </c>
      <c r="G824" s="25">
        <f>F824*Main!$AF$4</f>
        <v>0</v>
      </c>
      <c r="H824" s="151"/>
    </row>
    <row r="825" spans="1:8" s="22" customFormat="1">
      <c r="A825" s="326">
        <v>9257133</v>
      </c>
      <c r="B825" s="329" t="s">
        <v>2397</v>
      </c>
      <c r="C825" s="23"/>
      <c r="D825" s="23">
        <v>10</v>
      </c>
      <c r="E825" s="24">
        <v>2154.02</v>
      </c>
      <c r="F825" s="24">
        <f>E825/100*$I$2*Main!$AF$2</f>
        <v>0</v>
      </c>
      <c r="G825" s="25">
        <f>F825*Main!$AF$4</f>
        <v>0</v>
      </c>
      <c r="H825" s="28"/>
    </row>
    <row r="826" spans="1:8" s="22" customFormat="1">
      <c r="A826" s="326">
        <v>9257134</v>
      </c>
      <c r="B826" s="329" t="s">
        <v>2398</v>
      </c>
      <c r="C826" s="23"/>
      <c r="D826" s="23">
        <v>10</v>
      </c>
      <c r="E826" s="24">
        <v>2154.02</v>
      </c>
      <c r="F826" s="24">
        <f>E826/100*$I$2*Main!$AF$2</f>
        <v>0</v>
      </c>
      <c r="G826" s="25">
        <f>F826*Main!$AF$4</f>
        <v>0</v>
      </c>
      <c r="H826" s="28"/>
    </row>
    <row r="827" spans="1:8" s="22" customFormat="1">
      <c r="A827" s="326">
        <v>9257135</v>
      </c>
      <c r="B827" s="329" t="s">
        <v>2399</v>
      </c>
      <c r="C827" s="23"/>
      <c r="D827" s="23">
        <v>10</v>
      </c>
      <c r="E827" s="24">
        <v>2192.2399999999998</v>
      </c>
      <c r="F827" s="24">
        <f>E827/100*$I$2*Main!$AF$2</f>
        <v>0</v>
      </c>
      <c r="G827" s="25">
        <f>F827*Main!$AF$4</f>
        <v>0</v>
      </c>
      <c r="H827" s="28"/>
    </row>
    <row r="828" spans="1:8" s="22" customFormat="1">
      <c r="A828" s="326">
        <v>9257136</v>
      </c>
      <c r="B828" s="329" t="s">
        <v>2400</v>
      </c>
      <c r="C828" s="23"/>
      <c r="D828" s="23">
        <v>10</v>
      </c>
      <c r="E828" s="24">
        <v>2192.2399999999998</v>
      </c>
      <c r="F828" s="24">
        <f>E828/100*$I$2*Main!$AF$2</f>
        <v>0</v>
      </c>
      <c r="G828" s="25">
        <f>F828*Main!$AF$4</f>
        <v>0</v>
      </c>
      <c r="H828" s="28"/>
    </row>
    <row r="829" spans="1:8" s="22" customFormat="1">
      <c r="A829" s="326">
        <v>9257137</v>
      </c>
      <c r="B829" s="329" t="s">
        <v>2401</v>
      </c>
      <c r="C829" s="23"/>
      <c r="D829" s="23">
        <v>10</v>
      </c>
      <c r="E829" s="24">
        <v>2230.4899999999998</v>
      </c>
      <c r="F829" s="24">
        <f>E829/100*$I$2*Main!$AF$2</f>
        <v>0</v>
      </c>
      <c r="G829" s="25">
        <f>F829*Main!$AF$4</f>
        <v>0</v>
      </c>
      <c r="H829" s="28"/>
    </row>
    <row r="830" spans="1:8" s="22" customFormat="1">
      <c r="A830" s="326">
        <v>9257138</v>
      </c>
      <c r="B830" s="329" t="s">
        <v>2402</v>
      </c>
      <c r="C830" s="23"/>
      <c r="D830" s="23">
        <v>10</v>
      </c>
      <c r="E830" s="24">
        <v>2230.4899999999998</v>
      </c>
      <c r="F830" s="24">
        <f>E830/100*$I$2*Main!$AF$2</f>
        <v>0</v>
      </c>
      <c r="G830" s="25">
        <f>F830*Main!$AF$4</f>
        <v>0</v>
      </c>
      <c r="H830" s="28"/>
    </row>
    <row r="831" spans="1:8" s="22" customFormat="1">
      <c r="A831" s="326">
        <v>9257139</v>
      </c>
      <c r="B831" s="329" t="s">
        <v>2403</v>
      </c>
      <c r="C831" s="23" t="s">
        <v>52</v>
      </c>
      <c r="D831" s="23">
        <v>10</v>
      </c>
      <c r="E831" s="24">
        <v>2268.6999999999998</v>
      </c>
      <c r="F831" s="24">
        <f>E831/100*$I$2*Main!$AF$2</f>
        <v>0</v>
      </c>
      <c r="G831" s="25">
        <f>F831*Main!$AF$4</f>
        <v>0</v>
      </c>
      <c r="H831" s="28"/>
    </row>
    <row r="832" spans="1:8" s="22" customFormat="1">
      <c r="A832" s="326">
        <v>9257140</v>
      </c>
      <c r="B832" s="329" t="s">
        <v>2404</v>
      </c>
      <c r="C832" s="23" t="s">
        <v>52</v>
      </c>
      <c r="D832" s="23">
        <v>10</v>
      </c>
      <c r="E832" s="24">
        <v>2268.6999999999998</v>
      </c>
      <c r="F832" s="24">
        <f>E832/100*$I$2*Main!$AF$2</f>
        <v>0</v>
      </c>
      <c r="G832" s="25">
        <f>F832*Main!$AF$4</f>
        <v>0</v>
      </c>
      <c r="H832" s="28"/>
    </row>
    <row r="833" spans="1:8" s="22" customFormat="1">
      <c r="A833" s="326">
        <v>9257141</v>
      </c>
      <c r="B833" s="329" t="s">
        <v>2405</v>
      </c>
      <c r="C833" s="23" t="s">
        <v>52</v>
      </c>
      <c r="D833" s="23">
        <v>10</v>
      </c>
      <c r="E833" s="24">
        <v>2326.4</v>
      </c>
      <c r="F833" s="24">
        <f>E833/100*$I$2*Main!$AF$2</f>
        <v>0</v>
      </c>
      <c r="G833" s="25">
        <f>F833*Main!$AF$4</f>
        <v>0</v>
      </c>
      <c r="H833" s="28"/>
    </row>
    <row r="834" spans="1:8" s="22" customFormat="1">
      <c r="A834" s="326">
        <v>9257142</v>
      </c>
      <c r="B834" s="329" t="s">
        <v>2406</v>
      </c>
      <c r="C834" s="23" t="s">
        <v>52</v>
      </c>
      <c r="D834" s="23">
        <v>10</v>
      </c>
      <c r="E834" s="24">
        <v>2326.4</v>
      </c>
      <c r="F834" s="24">
        <f>E834/100*$I$2*Main!$AF$2</f>
        <v>0</v>
      </c>
      <c r="G834" s="25">
        <f>F834*Main!$AF$4</f>
        <v>0</v>
      </c>
      <c r="H834" s="28"/>
    </row>
    <row r="835" spans="1:8" s="22" customFormat="1">
      <c r="A835" s="326">
        <v>9257143</v>
      </c>
      <c r="B835" s="329" t="s">
        <v>2407</v>
      </c>
      <c r="C835" s="23" t="s">
        <v>52</v>
      </c>
      <c r="D835" s="23">
        <v>10</v>
      </c>
      <c r="E835" s="24">
        <v>2404.81</v>
      </c>
      <c r="F835" s="24">
        <f>E835/100*$I$2*Main!$AF$2</f>
        <v>0</v>
      </c>
      <c r="G835" s="25">
        <f>F835*Main!$AF$4</f>
        <v>0</v>
      </c>
      <c r="H835" s="28"/>
    </row>
    <row r="836" spans="1:8" s="22" customFormat="1">
      <c r="A836" s="326">
        <v>9257144</v>
      </c>
      <c r="B836" s="329" t="s">
        <v>2408</v>
      </c>
      <c r="C836" s="23" t="s">
        <v>52</v>
      </c>
      <c r="D836" s="23">
        <v>10</v>
      </c>
      <c r="E836" s="24">
        <v>2404.81</v>
      </c>
      <c r="F836" s="24">
        <f>E836/100*$I$2*Main!$AF$2</f>
        <v>0</v>
      </c>
      <c r="G836" s="25">
        <f>F836*Main!$AF$4</f>
        <v>0</v>
      </c>
      <c r="H836" s="151"/>
    </row>
    <row r="837" spans="1:8" s="22" customFormat="1">
      <c r="A837" s="326">
        <v>9255360</v>
      </c>
      <c r="B837" s="329" t="s">
        <v>2409</v>
      </c>
      <c r="C837" s="23"/>
      <c r="D837" s="23">
        <v>10</v>
      </c>
      <c r="E837" s="24">
        <v>499.51</v>
      </c>
      <c r="F837" s="24">
        <f>E837/100*$I$2*Main!$AF$2</f>
        <v>0</v>
      </c>
      <c r="G837" s="25">
        <f>F837*Main!$AF$4</f>
        <v>0</v>
      </c>
      <c r="H837" s="151"/>
    </row>
    <row r="838" spans="1:8" s="22" customFormat="1">
      <c r="A838" s="326">
        <v>9270570</v>
      </c>
      <c r="B838" s="329" t="s">
        <v>2410</v>
      </c>
      <c r="C838" s="23" t="s">
        <v>52</v>
      </c>
      <c r="D838" s="23">
        <v>10</v>
      </c>
      <c r="E838" s="24">
        <v>499.51</v>
      </c>
      <c r="F838" s="24">
        <f>E838/100*$I$2*Main!$AF$2</f>
        <v>0</v>
      </c>
      <c r="G838" s="25">
        <f>F838*Main!$AF$4</f>
        <v>0</v>
      </c>
      <c r="H838" s="151"/>
    </row>
    <row r="839" spans="1:8" s="22" customFormat="1">
      <c r="A839" s="326">
        <v>9255362</v>
      </c>
      <c r="B839" s="329" t="s">
        <v>2411</v>
      </c>
      <c r="C839" s="23" t="s">
        <v>52</v>
      </c>
      <c r="D839" s="23">
        <v>20</v>
      </c>
      <c r="E839" s="24">
        <v>368.52</v>
      </c>
      <c r="F839" s="24">
        <f>E839/100*$I$2*Main!$AF$2</f>
        <v>0</v>
      </c>
      <c r="G839" s="25">
        <f>F839*Main!$AF$4</f>
        <v>0</v>
      </c>
      <c r="H839" s="151"/>
    </row>
    <row r="840" spans="1:8" s="22" customFormat="1">
      <c r="A840" s="326">
        <v>9255364</v>
      </c>
      <c r="B840" s="329" t="s">
        <v>2412</v>
      </c>
      <c r="C840" s="23" t="s">
        <v>52</v>
      </c>
      <c r="D840" s="23">
        <v>20</v>
      </c>
      <c r="E840" s="24">
        <v>412.19</v>
      </c>
      <c r="F840" s="24">
        <f>E840/100*$I$2*Main!$AF$2</f>
        <v>0</v>
      </c>
      <c r="G840" s="25">
        <f>F840*Main!$AF$4</f>
        <v>0</v>
      </c>
      <c r="H840" s="151"/>
    </row>
    <row r="841" spans="1:8" s="22" customFormat="1">
      <c r="A841" s="326">
        <v>9255365</v>
      </c>
      <c r="B841" s="329" t="s">
        <v>2413</v>
      </c>
      <c r="C841" s="23" t="s">
        <v>52</v>
      </c>
      <c r="D841" s="23">
        <v>20</v>
      </c>
      <c r="E841" s="24">
        <v>434.02</v>
      </c>
      <c r="F841" s="24">
        <f>E841/100*$I$2*Main!$AF$2</f>
        <v>0</v>
      </c>
      <c r="G841" s="25">
        <f>F841*Main!$AF$4</f>
        <v>0</v>
      </c>
      <c r="H841" s="151"/>
    </row>
    <row r="842" spans="1:8" s="22" customFormat="1">
      <c r="A842" s="326">
        <v>9255366</v>
      </c>
      <c r="B842" s="329" t="s">
        <v>2414</v>
      </c>
      <c r="C842" s="23" t="s">
        <v>52</v>
      </c>
      <c r="D842" s="23">
        <v>20</v>
      </c>
      <c r="E842" s="24">
        <v>455.84</v>
      </c>
      <c r="F842" s="24">
        <f>E842/100*$I$2*Main!$AF$2</f>
        <v>0</v>
      </c>
      <c r="G842" s="25">
        <f>F842*Main!$AF$4</f>
        <v>0</v>
      </c>
      <c r="H842" s="28"/>
    </row>
    <row r="843" spans="1:8" s="22" customFormat="1">
      <c r="A843" s="326">
        <v>9255368</v>
      </c>
      <c r="B843" s="329" t="s">
        <v>2415</v>
      </c>
      <c r="C843" s="23" t="s">
        <v>52</v>
      </c>
      <c r="D843" s="23">
        <v>20</v>
      </c>
      <c r="E843" s="24">
        <v>499.51</v>
      </c>
      <c r="F843" s="24">
        <f>E843/100*$I$2*Main!$AF$2</f>
        <v>0</v>
      </c>
      <c r="G843" s="25">
        <f>F843*Main!$AF$4</f>
        <v>0</v>
      </c>
      <c r="H843" s="28"/>
    </row>
    <row r="844" spans="1:8" s="22" customFormat="1">
      <c r="A844" s="326">
        <v>9255370</v>
      </c>
      <c r="B844" s="329" t="s">
        <v>2416</v>
      </c>
      <c r="C844" s="23" t="s">
        <v>52</v>
      </c>
      <c r="D844" s="23">
        <v>20</v>
      </c>
      <c r="E844" s="24">
        <v>868.58</v>
      </c>
      <c r="F844" s="24">
        <f>E844/100*$I$2*Main!$AF$2</f>
        <v>0</v>
      </c>
      <c r="G844" s="25">
        <f>F844*Main!$AF$4</f>
        <v>0</v>
      </c>
      <c r="H844" s="28"/>
    </row>
    <row r="845" spans="1:8" s="22" customFormat="1">
      <c r="A845" s="326">
        <v>9255371</v>
      </c>
      <c r="B845" s="329" t="s">
        <v>2417</v>
      </c>
      <c r="C845" s="23" t="s">
        <v>52</v>
      </c>
      <c r="D845" s="23">
        <v>20</v>
      </c>
      <c r="E845" s="24">
        <v>912.23</v>
      </c>
      <c r="F845" s="24">
        <f>E845/100*$I$2*Main!$AF$2</f>
        <v>0</v>
      </c>
      <c r="G845" s="25">
        <f>F845*Main!$AF$4</f>
        <v>0</v>
      </c>
      <c r="H845" s="28"/>
    </row>
    <row r="846" spans="1:8" s="22" customFormat="1">
      <c r="A846" s="326">
        <v>9255372</v>
      </c>
      <c r="B846" s="329" t="s">
        <v>2418</v>
      </c>
      <c r="C846" s="23" t="s">
        <v>52</v>
      </c>
      <c r="D846" s="23">
        <v>20</v>
      </c>
      <c r="E846" s="24">
        <v>955.93</v>
      </c>
      <c r="F846" s="24">
        <f>E846/100*$I$2*Main!$AF$2</f>
        <v>0</v>
      </c>
      <c r="G846" s="25">
        <f>F846*Main!$AF$4</f>
        <v>0</v>
      </c>
      <c r="H846" s="28"/>
    </row>
    <row r="847" spans="1:8" s="22" customFormat="1">
      <c r="A847" s="326">
        <v>9255373</v>
      </c>
      <c r="B847" s="329" t="s">
        <v>2419</v>
      </c>
      <c r="C847" s="23" t="s">
        <v>52</v>
      </c>
      <c r="D847" s="23">
        <v>20</v>
      </c>
      <c r="E847" s="24">
        <v>1043.27</v>
      </c>
      <c r="F847" s="24">
        <f>E847/100*$I$2*Main!$AF$2</f>
        <v>0</v>
      </c>
      <c r="G847" s="25">
        <f>F847*Main!$AF$4</f>
        <v>0</v>
      </c>
      <c r="H847" s="28"/>
    </row>
    <row r="848" spans="1:8" s="22" customFormat="1">
      <c r="A848" s="326">
        <v>9270572</v>
      </c>
      <c r="B848" s="329" t="s">
        <v>2420</v>
      </c>
      <c r="C848" s="23" t="s">
        <v>52</v>
      </c>
      <c r="D848" s="23">
        <v>20</v>
      </c>
      <c r="E848" s="24">
        <v>368.52</v>
      </c>
      <c r="F848" s="24">
        <f>E848/100*$I$2*Main!$AF$2</f>
        <v>0</v>
      </c>
      <c r="G848" s="25">
        <f>F848*Main!$AF$4</f>
        <v>0</v>
      </c>
      <c r="H848" s="28"/>
    </row>
    <row r="849" spans="1:8" s="22" customFormat="1">
      <c r="A849" s="326">
        <v>9270574</v>
      </c>
      <c r="B849" s="329" t="s">
        <v>2421</v>
      </c>
      <c r="C849" s="23" t="s">
        <v>52</v>
      </c>
      <c r="D849" s="23">
        <v>20</v>
      </c>
      <c r="E849" s="24">
        <v>412.19</v>
      </c>
      <c r="F849" s="24">
        <f>E849/100*$I$2*Main!$AF$2</f>
        <v>0</v>
      </c>
      <c r="G849" s="25">
        <f>F849*Main!$AF$4</f>
        <v>0</v>
      </c>
      <c r="H849" s="28"/>
    </row>
    <row r="850" spans="1:8" s="22" customFormat="1">
      <c r="A850" s="326">
        <v>9270575</v>
      </c>
      <c r="B850" s="329" t="s">
        <v>2422</v>
      </c>
      <c r="C850" s="23" t="s">
        <v>52</v>
      </c>
      <c r="D850" s="23">
        <v>20</v>
      </c>
      <c r="E850" s="24">
        <v>434.02</v>
      </c>
      <c r="F850" s="24">
        <f>E850/100*$I$2*Main!$AF$2</f>
        <v>0</v>
      </c>
      <c r="G850" s="25">
        <f>F850*Main!$AF$4</f>
        <v>0</v>
      </c>
      <c r="H850" s="28"/>
    </row>
    <row r="851" spans="1:8" s="22" customFormat="1">
      <c r="A851" s="326">
        <v>9270576</v>
      </c>
      <c r="B851" s="329" t="s">
        <v>2423</v>
      </c>
      <c r="C851" s="23" t="s">
        <v>52</v>
      </c>
      <c r="D851" s="23">
        <v>20</v>
      </c>
      <c r="E851" s="24">
        <v>455.84</v>
      </c>
      <c r="F851" s="24">
        <f>E851/100*$I$2*Main!$AF$2</f>
        <v>0</v>
      </c>
      <c r="G851" s="25">
        <f>F851*Main!$AF$4</f>
        <v>0</v>
      </c>
      <c r="H851" s="28"/>
    </row>
    <row r="852" spans="1:8" s="22" customFormat="1">
      <c r="A852" s="326">
        <v>9270578</v>
      </c>
      <c r="B852" s="329" t="s">
        <v>2424</v>
      </c>
      <c r="C852" s="23" t="s">
        <v>52</v>
      </c>
      <c r="D852" s="23">
        <v>20</v>
      </c>
      <c r="E852" s="24">
        <v>499.51</v>
      </c>
      <c r="F852" s="24">
        <f>E852/100*$I$2*Main!$AF$2</f>
        <v>0</v>
      </c>
      <c r="G852" s="25">
        <f>F852*Main!$AF$4</f>
        <v>0</v>
      </c>
      <c r="H852" s="28"/>
    </row>
    <row r="853" spans="1:8" s="22" customFormat="1">
      <c r="A853" s="326">
        <v>9270580</v>
      </c>
      <c r="B853" s="329" t="s">
        <v>2425</v>
      </c>
      <c r="C853" s="23" t="s">
        <v>52</v>
      </c>
      <c r="D853" s="23">
        <v>20</v>
      </c>
      <c r="E853" s="24">
        <v>868.58</v>
      </c>
      <c r="F853" s="24">
        <f>E853/100*$I$2*Main!$AF$2</f>
        <v>0</v>
      </c>
      <c r="G853" s="25">
        <f>F853*Main!$AF$4</f>
        <v>0</v>
      </c>
      <c r="H853" s="28"/>
    </row>
    <row r="854" spans="1:8" s="22" customFormat="1">
      <c r="A854" s="326">
        <v>9270581</v>
      </c>
      <c r="B854" s="329" t="s">
        <v>2426</v>
      </c>
      <c r="C854" s="23" t="s">
        <v>52</v>
      </c>
      <c r="D854" s="23">
        <v>20</v>
      </c>
      <c r="E854" s="24">
        <v>912.23</v>
      </c>
      <c r="F854" s="24">
        <f>E854/100*$I$2*Main!$AF$2</f>
        <v>0</v>
      </c>
      <c r="G854" s="25">
        <f>F854*Main!$AF$4</f>
        <v>0</v>
      </c>
      <c r="H854" s="28"/>
    </row>
    <row r="855" spans="1:8" s="22" customFormat="1">
      <c r="A855" s="326">
        <v>9270582</v>
      </c>
      <c r="B855" s="329" t="s">
        <v>2427</v>
      </c>
      <c r="C855" s="23" t="s">
        <v>52</v>
      </c>
      <c r="D855" s="23">
        <v>20</v>
      </c>
      <c r="E855" s="24">
        <v>955.93</v>
      </c>
      <c r="F855" s="24">
        <f>E855/100*$I$2*Main!$AF$2</f>
        <v>0</v>
      </c>
      <c r="G855" s="25">
        <f>F855*Main!$AF$4</f>
        <v>0</v>
      </c>
      <c r="H855" s="28"/>
    </row>
    <row r="856" spans="1:8" s="22" customFormat="1">
      <c r="A856" s="326">
        <v>9270583</v>
      </c>
      <c r="B856" s="329" t="s">
        <v>2428</v>
      </c>
      <c r="C856" s="23" t="s">
        <v>52</v>
      </c>
      <c r="D856" s="23">
        <v>20</v>
      </c>
      <c r="E856" s="24">
        <v>1043.27</v>
      </c>
      <c r="F856" s="24">
        <f>E856/100*$I$2*Main!$AF$2</f>
        <v>0</v>
      </c>
      <c r="G856" s="25">
        <f>F856*Main!$AF$4</f>
        <v>0</v>
      </c>
      <c r="H856" s="28"/>
    </row>
    <row r="857" spans="1:8" s="22" customFormat="1">
      <c r="A857" s="326">
        <v>9255375</v>
      </c>
      <c r="B857" s="329" t="s">
        <v>2429</v>
      </c>
      <c r="C857" s="23" t="s">
        <v>52</v>
      </c>
      <c r="D857" s="23">
        <v>20</v>
      </c>
      <c r="E857" s="24">
        <v>468.01</v>
      </c>
      <c r="F857" s="24">
        <f>E857/100*$I$2*Main!$AF$2</f>
        <v>0</v>
      </c>
      <c r="G857" s="25">
        <f>F857*Main!$AF$4</f>
        <v>0</v>
      </c>
      <c r="H857" s="28"/>
    </row>
    <row r="858" spans="1:8" s="22" customFormat="1">
      <c r="A858" s="326">
        <v>9255377</v>
      </c>
      <c r="B858" s="329" t="s">
        <v>2430</v>
      </c>
      <c r="C858" s="23" t="s">
        <v>52</v>
      </c>
      <c r="D858" s="23">
        <v>20</v>
      </c>
      <c r="E858" s="24">
        <v>523.45000000000005</v>
      </c>
      <c r="F858" s="24">
        <f>E858/100*$I$2*Main!$AF$2</f>
        <v>0</v>
      </c>
      <c r="G858" s="25">
        <f>F858*Main!$AF$4</f>
        <v>0</v>
      </c>
      <c r="H858" s="151"/>
    </row>
    <row r="859" spans="1:8" s="22" customFormat="1">
      <c r="A859" s="326">
        <v>9255378</v>
      </c>
      <c r="B859" s="329" t="s">
        <v>2431</v>
      </c>
      <c r="C859" s="23" t="s">
        <v>52</v>
      </c>
      <c r="D859" s="23">
        <v>20</v>
      </c>
      <c r="E859" s="24">
        <v>551.17999999999995</v>
      </c>
      <c r="F859" s="24">
        <f>E859/100*$I$2*Main!$AF$2</f>
        <v>0</v>
      </c>
      <c r="G859" s="25">
        <f>F859*Main!$AF$4</f>
        <v>0</v>
      </c>
      <c r="H859" s="151"/>
    </row>
    <row r="860" spans="1:8" s="22" customFormat="1">
      <c r="A860" s="326">
        <v>9255379</v>
      </c>
      <c r="B860" s="329" t="s">
        <v>2432</v>
      </c>
      <c r="C860" s="23" t="s">
        <v>52</v>
      </c>
      <c r="D860" s="23">
        <v>20</v>
      </c>
      <c r="E860" s="24">
        <v>578.91999999999996</v>
      </c>
      <c r="F860" s="24">
        <f>E860/100*$I$2*Main!$AF$2</f>
        <v>0</v>
      </c>
      <c r="G860" s="25">
        <f>F860*Main!$AF$4</f>
        <v>0</v>
      </c>
      <c r="H860" s="28"/>
    </row>
    <row r="861" spans="1:8" s="22" customFormat="1">
      <c r="A861" s="326">
        <v>9255381</v>
      </c>
      <c r="B861" s="329" t="s">
        <v>2433</v>
      </c>
      <c r="C861" s="23" t="s">
        <v>52</v>
      </c>
      <c r="D861" s="23">
        <v>20</v>
      </c>
      <c r="E861" s="24">
        <v>634.39</v>
      </c>
      <c r="F861" s="24">
        <f>E861/100*$I$2*Main!$AF$2</f>
        <v>0</v>
      </c>
      <c r="G861" s="25">
        <f>F861*Main!$AF$4</f>
        <v>0</v>
      </c>
      <c r="H861" s="28"/>
    </row>
    <row r="862" spans="1:8" s="22" customFormat="1">
      <c r="A862" s="326">
        <v>9255383</v>
      </c>
      <c r="B862" s="329" t="s">
        <v>2434</v>
      </c>
      <c r="C862" s="23" t="s">
        <v>52</v>
      </c>
      <c r="D862" s="23">
        <v>20</v>
      </c>
      <c r="E862" s="24">
        <v>1103.06</v>
      </c>
      <c r="F862" s="24">
        <f>E862/100*$I$2*Main!$AF$2</f>
        <v>0</v>
      </c>
      <c r="G862" s="25">
        <f>F862*Main!$AF$4</f>
        <v>0</v>
      </c>
      <c r="H862" s="28"/>
    </row>
    <row r="863" spans="1:8" s="22" customFormat="1">
      <c r="A863" s="326">
        <v>9255384</v>
      </c>
      <c r="B863" s="329" t="s">
        <v>2435</v>
      </c>
      <c r="C863" s="23" t="s">
        <v>52</v>
      </c>
      <c r="D863" s="23">
        <v>20</v>
      </c>
      <c r="E863" s="24">
        <v>1158.55</v>
      </c>
      <c r="F863" s="24">
        <f>E863/100*$I$2*Main!$AF$2</f>
        <v>0</v>
      </c>
      <c r="G863" s="25">
        <f>F863*Main!$AF$4</f>
        <v>0</v>
      </c>
      <c r="H863" s="28"/>
    </row>
    <row r="864" spans="1:8" s="22" customFormat="1">
      <c r="A864" s="326">
        <v>9255385</v>
      </c>
      <c r="B864" s="329" t="s">
        <v>2436</v>
      </c>
      <c r="C864" s="23" t="s">
        <v>52</v>
      </c>
      <c r="D864" s="23">
        <v>20</v>
      </c>
      <c r="E864" s="24">
        <v>1213.99</v>
      </c>
      <c r="F864" s="24">
        <f>E864/100*$I$2*Main!$AF$2</f>
        <v>0</v>
      </c>
      <c r="G864" s="25">
        <f>F864*Main!$AF$4</f>
        <v>0</v>
      </c>
      <c r="H864" s="151"/>
    </row>
    <row r="865" spans="1:8" s="22" customFormat="1">
      <c r="A865" s="326">
        <v>9255386</v>
      </c>
      <c r="B865" s="329" t="s">
        <v>2437</v>
      </c>
      <c r="C865" s="23" t="s">
        <v>52</v>
      </c>
      <c r="D865" s="23">
        <v>20</v>
      </c>
      <c r="E865" s="24">
        <v>1324.94</v>
      </c>
      <c r="F865" s="24">
        <f>E865/100*$I$2*Main!$AF$2</f>
        <v>0</v>
      </c>
      <c r="G865" s="25">
        <f>F865*Main!$AF$4</f>
        <v>0</v>
      </c>
      <c r="H865" s="28"/>
    </row>
    <row r="866" spans="1:8" s="22" customFormat="1">
      <c r="A866" s="326">
        <v>9270585</v>
      </c>
      <c r="B866" s="329" t="s">
        <v>2438</v>
      </c>
      <c r="C866" s="23" t="s">
        <v>52</v>
      </c>
      <c r="D866" s="23">
        <v>20</v>
      </c>
      <c r="E866" s="24">
        <v>468.01</v>
      </c>
      <c r="F866" s="24">
        <f>E866/100*$I$2*Main!$AF$2</f>
        <v>0</v>
      </c>
      <c r="G866" s="25">
        <f>F866*Main!$AF$4</f>
        <v>0</v>
      </c>
      <c r="H866" s="28"/>
    </row>
    <row r="867" spans="1:8" s="22" customFormat="1">
      <c r="A867" s="326">
        <v>9270587</v>
      </c>
      <c r="B867" s="329" t="s">
        <v>2439</v>
      </c>
      <c r="C867" s="23" t="s">
        <v>52</v>
      </c>
      <c r="D867" s="23">
        <v>20</v>
      </c>
      <c r="E867" s="24">
        <v>523.45000000000005</v>
      </c>
      <c r="F867" s="24">
        <f>E867/100*$I$2*Main!$AF$2</f>
        <v>0</v>
      </c>
      <c r="G867" s="25">
        <f>F867*Main!$AF$4</f>
        <v>0</v>
      </c>
      <c r="H867" s="28"/>
    </row>
    <row r="868" spans="1:8" s="22" customFormat="1">
      <c r="A868" s="326">
        <v>9270588</v>
      </c>
      <c r="B868" s="329" t="s">
        <v>2440</v>
      </c>
      <c r="C868" s="23" t="s">
        <v>52</v>
      </c>
      <c r="D868" s="23">
        <v>20</v>
      </c>
      <c r="E868" s="24">
        <v>551.17999999999995</v>
      </c>
      <c r="F868" s="24">
        <f>E868/100*$I$2*Main!$AF$2</f>
        <v>0</v>
      </c>
      <c r="G868" s="25">
        <f>F868*Main!$AF$4</f>
        <v>0</v>
      </c>
      <c r="H868" s="28"/>
    </row>
    <row r="869" spans="1:8" s="22" customFormat="1">
      <c r="A869" s="326">
        <v>9270589</v>
      </c>
      <c r="B869" s="329" t="s">
        <v>2441</v>
      </c>
      <c r="C869" s="23" t="s">
        <v>52</v>
      </c>
      <c r="D869" s="23">
        <v>20</v>
      </c>
      <c r="E869" s="24">
        <v>578.91999999999996</v>
      </c>
      <c r="F869" s="24">
        <f>E869/100*$I$2*Main!$AF$2</f>
        <v>0</v>
      </c>
      <c r="G869" s="25">
        <f>F869*Main!$AF$4</f>
        <v>0</v>
      </c>
      <c r="H869" s="151"/>
    </row>
    <row r="870" spans="1:8" s="22" customFormat="1">
      <c r="A870" s="326">
        <v>9270591</v>
      </c>
      <c r="B870" s="329" t="s">
        <v>2442</v>
      </c>
      <c r="C870" s="23" t="s">
        <v>52</v>
      </c>
      <c r="D870" s="23">
        <v>20</v>
      </c>
      <c r="E870" s="24">
        <v>634.39</v>
      </c>
      <c r="F870" s="24">
        <f>E870/100*$I$2*Main!$AF$2</f>
        <v>0</v>
      </c>
      <c r="G870" s="25">
        <f>F870*Main!$AF$4</f>
        <v>0</v>
      </c>
      <c r="H870" s="151"/>
    </row>
    <row r="871" spans="1:8" s="22" customFormat="1">
      <c r="A871" s="326">
        <v>9270593</v>
      </c>
      <c r="B871" s="329" t="s">
        <v>2443</v>
      </c>
      <c r="C871" s="23" t="s">
        <v>52</v>
      </c>
      <c r="D871" s="23">
        <v>20</v>
      </c>
      <c r="E871" s="24">
        <v>1103.06</v>
      </c>
      <c r="F871" s="24">
        <f>E871/100*$I$2*Main!$AF$2</f>
        <v>0</v>
      </c>
      <c r="G871" s="25">
        <f>F871*Main!$AF$4</f>
        <v>0</v>
      </c>
      <c r="H871" s="151"/>
    </row>
    <row r="872" spans="1:8" s="22" customFormat="1">
      <c r="A872" s="326">
        <v>9270594</v>
      </c>
      <c r="B872" s="329" t="s">
        <v>2444</v>
      </c>
      <c r="C872" s="23" t="s">
        <v>52</v>
      </c>
      <c r="D872" s="23">
        <v>20</v>
      </c>
      <c r="E872" s="24">
        <v>1158.55</v>
      </c>
      <c r="F872" s="24">
        <f>E872/100*$I$2*Main!$AF$2</f>
        <v>0</v>
      </c>
      <c r="G872" s="25">
        <f>F872*Main!$AF$4</f>
        <v>0</v>
      </c>
      <c r="H872" s="151"/>
    </row>
    <row r="873" spans="1:8" s="22" customFormat="1">
      <c r="A873" s="326">
        <v>9270595</v>
      </c>
      <c r="B873" s="329" t="s">
        <v>2445</v>
      </c>
      <c r="C873" s="23" t="s">
        <v>52</v>
      </c>
      <c r="D873" s="23">
        <v>20</v>
      </c>
      <c r="E873" s="24">
        <v>1213.99</v>
      </c>
      <c r="F873" s="24">
        <f>E873/100*$I$2*Main!$AF$2</f>
        <v>0</v>
      </c>
      <c r="G873" s="25">
        <f>F873*Main!$AF$4</f>
        <v>0</v>
      </c>
      <c r="H873" s="151"/>
    </row>
    <row r="874" spans="1:8" s="22" customFormat="1">
      <c r="A874" s="326">
        <v>9270596</v>
      </c>
      <c r="B874" s="329" t="s">
        <v>2446</v>
      </c>
      <c r="C874" s="23" t="s">
        <v>52</v>
      </c>
      <c r="D874" s="23">
        <v>20</v>
      </c>
      <c r="E874" s="24">
        <v>1324.94</v>
      </c>
      <c r="F874" s="24">
        <f>E874/100*$I$2*Main!$AF$2</f>
        <v>0</v>
      </c>
      <c r="G874" s="25">
        <f>F874*Main!$AF$4</f>
        <v>0</v>
      </c>
      <c r="H874" s="151"/>
    </row>
    <row r="875" spans="1:8" s="22" customFormat="1">
      <c r="A875" s="326">
        <v>9255388</v>
      </c>
      <c r="B875" s="329" t="s">
        <v>2447</v>
      </c>
      <c r="C875" s="23" t="s">
        <v>52</v>
      </c>
      <c r="D875" s="23">
        <v>10</v>
      </c>
      <c r="E875" s="24">
        <v>543.91</v>
      </c>
      <c r="F875" s="24">
        <f>E875/100*$I$2*Main!$AF$2</f>
        <v>0</v>
      </c>
      <c r="G875" s="25">
        <f>F875*Main!$AF$4</f>
        <v>0</v>
      </c>
      <c r="H875" s="28"/>
    </row>
    <row r="876" spans="1:8" s="22" customFormat="1">
      <c r="A876" s="326">
        <v>9255390</v>
      </c>
      <c r="B876" s="329" t="s">
        <v>2448</v>
      </c>
      <c r="C876" s="23" t="s">
        <v>52</v>
      </c>
      <c r="D876" s="23">
        <v>10</v>
      </c>
      <c r="E876" s="24">
        <v>608.36</v>
      </c>
      <c r="F876" s="24">
        <f>E876/100*$I$2*Main!$AF$2</f>
        <v>0</v>
      </c>
      <c r="G876" s="25">
        <f>F876*Main!$AF$4</f>
        <v>0</v>
      </c>
      <c r="H876" s="28"/>
    </row>
    <row r="877" spans="1:8" s="22" customFormat="1">
      <c r="A877" s="326">
        <v>9255391</v>
      </c>
      <c r="B877" s="329" t="s">
        <v>2449</v>
      </c>
      <c r="C877" s="23"/>
      <c r="D877" s="23">
        <v>10</v>
      </c>
      <c r="E877" s="24">
        <v>656.62</v>
      </c>
      <c r="F877" s="24">
        <f>E877/100*$I$2*Main!$AF$2</f>
        <v>0</v>
      </c>
      <c r="G877" s="25">
        <f>F877*Main!$AF$4</f>
        <v>0</v>
      </c>
      <c r="H877" s="28"/>
    </row>
    <row r="878" spans="1:8" s="22" customFormat="1">
      <c r="A878" s="326">
        <v>9255392</v>
      </c>
      <c r="B878" s="329" t="s">
        <v>2450</v>
      </c>
      <c r="C878" s="23" t="s">
        <v>52</v>
      </c>
      <c r="D878" s="23">
        <v>10</v>
      </c>
      <c r="E878" s="24">
        <v>672.82</v>
      </c>
      <c r="F878" s="24">
        <f>E878/100*$I$2*Main!$AF$2</f>
        <v>0</v>
      </c>
      <c r="G878" s="25">
        <f>F878*Main!$AF$4</f>
        <v>0</v>
      </c>
      <c r="H878" s="28"/>
    </row>
    <row r="879" spans="1:8" s="22" customFormat="1">
      <c r="A879" s="326">
        <v>9255393</v>
      </c>
      <c r="B879" s="329" t="s">
        <v>4283</v>
      </c>
      <c r="C879" s="23" t="s">
        <v>52</v>
      </c>
      <c r="D879" s="23">
        <v>10</v>
      </c>
      <c r="E879" s="24">
        <v>705.05</v>
      </c>
      <c r="F879" s="24">
        <f>E879/100*$I$2*Main!$AF$2</f>
        <v>0</v>
      </c>
      <c r="G879" s="25">
        <f>F879*Main!$AF$4</f>
        <v>0</v>
      </c>
      <c r="H879" s="28"/>
    </row>
    <row r="880" spans="1:8" s="22" customFormat="1">
      <c r="A880" s="326">
        <v>9255394</v>
      </c>
      <c r="B880" s="329" t="s">
        <v>2451</v>
      </c>
      <c r="C880" s="23" t="s">
        <v>52</v>
      </c>
      <c r="D880" s="23">
        <v>10</v>
      </c>
      <c r="E880" s="24">
        <v>737.28</v>
      </c>
      <c r="F880" s="24">
        <f>E880/100*$I$2*Main!$AF$2</f>
        <v>0</v>
      </c>
      <c r="G880" s="25">
        <f>F880*Main!$AF$4</f>
        <v>0</v>
      </c>
      <c r="H880" s="28"/>
    </row>
    <row r="881" spans="1:8" s="22" customFormat="1">
      <c r="A881" s="326">
        <v>9255396</v>
      </c>
      <c r="B881" s="329" t="s">
        <v>2452</v>
      </c>
      <c r="C881" s="23" t="s">
        <v>52</v>
      </c>
      <c r="D881" s="23">
        <v>10</v>
      </c>
      <c r="E881" s="24">
        <v>1282.02</v>
      </c>
      <c r="F881" s="24">
        <f>E881/100*$I$2*Main!$AF$2</f>
        <v>0</v>
      </c>
      <c r="G881" s="25">
        <f>F881*Main!$AF$4</f>
        <v>0</v>
      </c>
      <c r="H881" s="28"/>
    </row>
    <row r="882" spans="1:8" s="22" customFormat="1">
      <c r="A882" s="326">
        <v>9255397</v>
      </c>
      <c r="B882" s="329" t="s">
        <v>2453</v>
      </c>
      <c r="C882" s="23" t="s">
        <v>52</v>
      </c>
      <c r="D882" s="23">
        <v>10</v>
      </c>
      <c r="E882" s="24">
        <v>1346.47</v>
      </c>
      <c r="F882" s="24">
        <f>E882/100*$I$2*Main!$AF$2</f>
        <v>0</v>
      </c>
      <c r="G882" s="25">
        <f>F882*Main!$AF$4</f>
        <v>0</v>
      </c>
      <c r="H882" s="28"/>
    </row>
    <row r="883" spans="1:8" s="22" customFormat="1">
      <c r="A883" s="326">
        <v>9255398</v>
      </c>
      <c r="B883" s="329" t="s">
        <v>2454</v>
      </c>
      <c r="C883" s="23" t="s">
        <v>52</v>
      </c>
      <c r="D883" s="23">
        <v>10</v>
      </c>
      <c r="E883" s="24">
        <v>1410.92</v>
      </c>
      <c r="F883" s="24">
        <f>E883/100*$I$2*Main!$AF$2</f>
        <v>0</v>
      </c>
      <c r="G883" s="25">
        <f>F883*Main!$AF$4</f>
        <v>0</v>
      </c>
      <c r="H883" s="28"/>
    </row>
    <row r="884" spans="1:8" s="22" customFormat="1">
      <c r="A884" s="326">
        <v>9255399</v>
      </c>
      <c r="B884" s="329" t="s">
        <v>2455</v>
      </c>
      <c r="C884" s="23" t="s">
        <v>52</v>
      </c>
      <c r="D884" s="23">
        <v>10</v>
      </c>
      <c r="E884" s="24">
        <v>1539.88</v>
      </c>
      <c r="F884" s="24">
        <f>E884/100*$I$2*Main!$AF$2</f>
        <v>0</v>
      </c>
      <c r="G884" s="25">
        <f>F884*Main!$AF$4</f>
        <v>0</v>
      </c>
      <c r="H884" s="28"/>
    </row>
    <row r="885" spans="1:8" s="22" customFormat="1">
      <c r="A885" s="326">
        <v>9270598</v>
      </c>
      <c r="B885" s="329" t="s">
        <v>2456</v>
      </c>
      <c r="C885" s="23" t="s">
        <v>52</v>
      </c>
      <c r="D885" s="23">
        <v>10</v>
      </c>
      <c r="E885" s="24">
        <v>543.91</v>
      </c>
      <c r="F885" s="24">
        <f>E885/100*$I$2*Main!$AF$2</f>
        <v>0</v>
      </c>
      <c r="G885" s="25">
        <f>F885*Main!$AF$4</f>
        <v>0</v>
      </c>
      <c r="H885" s="28"/>
    </row>
    <row r="886" spans="1:8" s="22" customFormat="1">
      <c r="A886" s="326">
        <v>9270600</v>
      </c>
      <c r="B886" s="329" t="s">
        <v>2457</v>
      </c>
      <c r="C886" s="23" t="s">
        <v>52</v>
      </c>
      <c r="D886" s="23">
        <v>10</v>
      </c>
      <c r="E886" s="24">
        <v>608.36</v>
      </c>
      <c r="F886" s="24">
        <f>E886/100*$I$2*Main!$AF$2</f>
        <v>0</v>
      </c>
      <c r="G886" s="25">
        <f>F886*Main!$AF$4</f>
        <v>0</v>
      </c>
      <c r="H886" s="28"/>
    </row>
    <row r="887" spans="1:8" s="22" customFormat="1">
      <c r="A887" s="326">
        <v>9270601</v>
      </c>
      <c r="B887" s="329" t="s">
        <v>2458</v>
      </c>
      <c r="C887" s="23" t="s">
        <v>52</v>
      </c>
      <c r="D887" s="23">
        <v>10</v>
      </c>
      <c r="E887" s="24">
        <v>640.58000000000004</v>
      </c>
      <c r="F887" s="24">
        <f>E887/100*$I$2*Main!$AF$2</f>
        <v>0</v>
      </c>
      <c r="G887" s="25">
        <f>F887*Main!$AF$4</f>
        <v>0</v>
      </c>
      <c r="H887" s="28"/>
    </row>
    <row r="888" spans="1:8" s="22" customFormat="1">
      <c r="A888" s="326">
        <v>9270602</v>
      </c>
      <c r="B888" s="329" t="s">
        <v>2459</v>
      </c>
      <c r="C888" s="23" t="s">
        <v>52</v>
      </c>
      <c r="D888" s="23">
        <v>10</v>
      </c>
      <c r="E888" s="24">
        <v>672.82</v>
      </c>
      <c r="F888" s="24">
        <f>E888/100*$I$2*Main!$AF$2</f>
        <v>0</v>
      </c>
      <c r="G888" s="25">
        <f>F888*Main!$AF$4</f>
        <v>0</v>
      </c>
      <c r="H888" s="151"/>
    </row>
    <row r="889" spans="1:8" s="22" customFormat="1">
      <c r="A889" s="326">
        <v>9270604</v>
      </c>
      <c r="B889" s="329" t="s">
        <v>2460</v>
      </c>
      <c r="C889" s="23" t="s">
        <v>52</v>
      </c>
      <c r="D889" s="23">
        <v>10</v>
      </c>
      <c r="E889" s="24">
        <v>737.28</v>
      </c>
      <c r="F889" s="24">
        <f>E889/100*$I$2*Main!$AF$2</f>
        <v>0</v>
      </c>
      <c r="G889" s="25">
        <f>F889*Main!$AF$4</f>
        <v>0</v>
      </c>
      <c r="H889" s="151"/>
    </row>
    <row r="890" spans="1:8" s="22" customFormat="1">
      <c r="A890" s="326">
        <v>9270606</v>
      </c>
      <c r="B890" s="329" t="s">
        <v>2461</v>
      </c>
      <c r="C890" s="23" t="s">
        <v>52</v>
      </c>
      <c r="D890" s="23">
        <v>10</v>
      </c>
      <c r="E890" s="24">
        <v>1282.02</v>
      </c>
      <c r="F890" s="24">
        <f>E890/100*$I$2*Main!$AF$2</f>
        <v>0</v>
      </c>
      <c r="G890" s="25">
        <f>F890*Main!$AF$4</f>
        <v>0</v>
      </c>
      <c r="H890" s="28"/>
    </row>
    <row r="891" spans="1:8" s="22" customFormat="1">
      <c r="A891" s="326">
        <v>9270607</v>
      </c>
      <c r="B891" s="329" t="s">
        <v>2462</v>
      </c>
      <c r="C891" s="23" t="s">
        <v>52</v>
      </c>
      <c r="D891" s="23">
        <v>10</v>
      </c>
      <c r="E891" s="24">
        <v>1346.47</v>
      </c>
      <c r="F891" s="24">
        <f>E891/100*$I$2*Main!$AF$2</f>
        <v>0</v>
      </c>
      <c r="G891" s="25">
        <f>F891*Main!$AF$4</f>
        <v>0</v>
      </c>
      <c r="H891" s="28"/>
    </row>
    <row r="892" spans="1:8" s="22" customFormat="1">
      <c r="A892" s="326">
        <v>9270608</v>
      </c>
      <c r="B892" s="329" t="s">
        <v>2463</v>
      </c>
      <c r="C892" s="23" t="s">
        <v>52</v>
      </c>
      <c r="D892" s="23">
        <v>10</v>
      </c>
      <c r="E892" s="24">
        <v>1410.92</v>
      </c>
      <c r="F892" s="24">
        <f>E892/100*$I$2*Main!$AF$2</f>
        <v>0</v>
      </c>
      <c r="G892" s="25">
        <f>F892*Main!$AF$4</f>
        <v>0</v>
      </c>
      <c r="H892" s="28"/>
    </row>
    <row r="893" spans="1:8" s="22" customFormat="1">
      <c r="A893" s="326">
        <v>9270609</v>
      </c>
      <c r="B893" s="329" t="s">
        <v>2464</v>
      </c>
      <c r="C893" s="23" t="s">
        <v>52</v>
      </c>
      <c r="D893" s="23">
        <v>10</v>
      </c>
      <c r="E893" s="24">
        <v>1539.88</v>
      </c>
      <c r="F893" s="24">
        <f>E893/100*$I$2*Main!$AF$2</f>
        <v>0</v>
      </c>
      <c r="G893" s="25">
        <f>F893*Main!$AF$4</f>
        <v>0</v>
      </c>
      <c r="H893" s="28"/>
    </row>
    <row r="894" spans="1:8" s="22" customFormat="1">
      <c r="A894" s="326">
        <v>9255401</v>
      </c>
      <c r="B894" s="329" t="s">
        <v>2465</v>
      </c>
      <c r="C894" s="23" t="s">
        <v>52</v>
      </c>
      <c r="D894" s="23">
        <v>10</v>
      </c>
      <c r="E894" s="24">
        <v>578.53</v>
      </c>
      <c r="F894" s="24">
        <f>E894/100*$I$2*Main!$AF$2</f>
        <v>0</v>
      </c>
      <c r="G894" s="25">
        <f>F894*Main!$AF$4</f>
        <v>0</v>
      </c>
      <c r="H894" s="28"/>
    </row>
    <row r="895" spans="1:8" s="22" customFormat="1">
      <c r="A895" s="326">
        <v>9255403</v>
      </c>
      <c r="B895" s="329" t="s">
        <v>2466</v>
      </c>
      <c r="C895" s="23" t="s">
        <v>52</v>
      </c>
      <c r="D895" s="23">
        <v>10</v>
      </c>
      <c r="E895" s="24">
        <v>647.1</v>
      </c>
      <c r="F895" s="24">
        <f>E895/100*$I$2*Main!$AF$2</f>
        <v>0</v>
      </c>
      <c r="G895" s="25">
        <f>F895*Main!$AF$4</f>
        <v>0</v>
      </c>
      <c r="H895" s="28"/>
    </row>
    <row r="896" spans="1:8" s="22" customFormat="1">
      <c r="A896" s="326">
        <v>9255404</v>
      </c>
      <c r="B896" s="329" t="s">
        <v>2467</v>
      </c>
      <c r="C896" s="23"/>
      <c r="D896" s="23">
        <v>10</v>
      </c>
      <c r="E896" s="24">
        <v>698.41</v>
      </c>
      <c r="F896" s="24">
        <f>E896/100*$I$2*Main!$AF$2</f>
        <v>0</v>
      </c>
      <c r="G896" s="25">
        <f>F896*Main!$AF$4</f>
        <v>0</v>
      </c>
      <c r="H896" s="151"/>
    </row>
    <row r="897" spans="1:8" s="22" customFormat="1">
      <c r="A897" s="326">
        <v>9255405</v>
      </c>
      <c r="B897" s="329" t="s">
        <v>2468</v>
      </c>
      <c r="C897" s="23" t="s">
        <v>52</v>
      </c>
      <c r="D897" s="23">
        <v>10</v>
      </c>
      <c r="E897" s="24">
        <v>715.66</v>
      </c>
      <c r="F897" s="24">
        <f>E897/100*$I$2*Main!$AF$2</f>
        <v>0</v>
      </c>
      <c r="G897" s="25">
        <f>F897*Main!$AF$4</f>
        <v>0</v>
      </c>
      <c r="H897" s="151"/>
    </row>
    <row r="898" spans="1:8" s="22" customFormat="1">
      <c r="A898" s="326">
        <v>9255406</v>
      </c>
      <c r="B898" s="329" t="s">
        <v>4284</v>
      </c>
      <c r="C898" s="23" t="s">
        <v>52</v>
      </c>
      <c r="D898" s="23">
        <v>10</v>
      </c>
      <c r="E898" s="24">
        <v>749.96</v>
      </c>
      <c r="F898" s="24">
        <f>E898/100*$I$2*Main!$AF$2</f>
        <v>0</v>
      </c>
      <c r="G898" s="25">
        <f>F898*Main!$AF$4</f>
        <v>0</v>
      </c>
      <c r="H898" s="28"/>
    </row>
    <row r="899" spans="1:8" s="22" customFormat="1">
      <c r="A899" s="326">
        <v>9255407</v>
      </c>
      <c r="B899" s="329" t="s">
        <v>2469</v>
      </c>
      <c r="C899" s="23" t="s">
        <v>52</v>
      </c>
      <c r="D899" s="23">
        <v>10</v>
      </c>
      <c r="E899" s="24">
        <v>784.22</v>
      </c>
      <c r="F899" s="24">
        <f>E899/100*$I$2*Main!$AF$2</f>
        <v>0</v>
      </c>
      <c r="G899" s="25">
        <f>F899*Main!$AF$4</f>
        <v>0</v>
      </c>
      <c r="H899" s="28"/>
    </row>
    <row r="900" spans="1:8" s="22" customFormat="1">
      <c r="A900" s="326">
        <v>9255409</v>
      </c>
      <c r="B900" s="329" t="s">
        <v>2470</v>
      </c>
      <c r="C900" s="23" t="s">
        <v>52</v>
      </c>
      <c r="D900" s="23">
        <v>10</v>
      </c>
      <c r="E900" s="24">
        <v>1363.64</v>
      </c>
      <c r="F900" s="24">
        <f>E900/100*$I$2*Main!$AF$2</f>
        <v>0</v>
      </c>
      <c r="G900" s="25">
        <f>F900*Main!$AF$4</f>
        <v>0</v>
      </c>
      <c r="H900" s="28"/>
    </row>
    <row r="901" spans="1:8" s="22" customFormat="1">
      <c r="A901" s="326">
        <v>9255410</v>
      </c>
      <c r="B901" s="329" t="s">
        <v>2471</v>
      </c>
      <c r="C901" s="23" t="s">
        <v>52</v>
      </c>
      <c r="D901" s="23">
        <v>10</v>
      </c>
      <c r="E901" s="24">
        <v>1432.2</v>
      </c>
      <c r="F901" s="24">
        <f>E901/100*$I$2*Main!$AF$2</f>
        <v>0</v>
      </c>
      <c r="G901" s="25">
        <f>F901*Main!$AF$4</f>
        <v>0</v>
      </c>
      <c r="H901" s="151"/>
    </row>
    <row r="902" spans="1:8" s="22" customFormat="1">
      <c r="A902" s="326">
        <v>9255411</v>
      </c>
      <c r="B902" s="329" t="s">
        <v>2472</v>
      </c>
      <c r="C902" s="23" t="s">
        <v>52</v>
      </c>
      <c r="D902" s="23">
        <v>10</v>
      </c>
      <c r="E902" s="24">
        <v>1500.74</v>
      </c>
      <c r="F902" s="24">
        <f>E902/100*$I$2*Main!$AF$2</f>
        <v>0</v>
      </c>
      <c r="G902" s="25">
        <f>F902*Main!$AF$4</f>
        <v>0</v>
      </c>
      <c r="H902" s="151"/>
    </row>
    <row r="903" spans="1:8" s="22" customFormat="1">
      <c r="A903" s="326">
        <v>9255412</v>
      </c>
      <c r="B903" s="329" t="s">
        <v>2473</v>
      </c>
      <c r="C903" s="23" t="s">
        <v>52</v>
      </c>
      <c r="D903" s="23">
        <v>10</v>
      </c>
      <c r="E903" s="24">
        <v>1637.9</v>
      </c>
      <c r="F903" s="24">
        <f>E903/100*$I$2*Main!$AF$2</f>
        <v>0</v>
      </c>
      <c r="G903" s="25">
        <f>F903*Main!$AF$4</f>
        <v>0</v>
      </c>
      <c r="H903" s="28"/>
    </row>
    <row r="904" spans="1:8" s="22" customFormat="1">
      <c r="A904" s="326">
        <v>9270611</v>
      </c>
      <c r="B904" s="329" t="s">
        <v>2474</v>
      </c>
      <c r="C904" s="23" t="s">
        <v>52</v>
      </c>
      <c r="D904" s="23">
        <v>10</v>
      </c>
      <c r="E904" s="24">
        <v>578.53</v>
      </c>
      <c r="F904" s="24">
        <f>E904/100*$I$2*Main!$AF$2</f>
        <v>0</v>
      </c>
      <c r="G904" s="25">
        <f>F904*Main!$AF$4</f>
        <v>0</v>
      </c>
      <c r="H904" s="28"/>
    </row>
    <row r="905" spans="1:8" s="22" customFormat="1">
      <c r="A905" s="326">
        <v>9270613</v>
      </c>
      <c r="B905" s="329" t="s">
        <v>2475</v>
      </c>
      <c r="C905" s="23" t="s">
        <v>52</v>
      </c>
      <c r="D905" s="23">
        <v>10</v>
      </c>
      <c r="E905" s="24">
        <v>647.1</v>
      </c>
      <c r="F905" s="24">
        <f>E905/100*$I$2*Main!$AF$2</f>
        <v>0</v>
      </c>
      <c r="G905" s="25">
        <f>F905*Main!$AF$4</f>
        <v>0</v>
      </c>
      <c r="H905" s="28"/>
    </row>
    <row r="906" spans="1:8" s="22" customFormat="1">
      <c r="A906" s="326">
        <v>9270614</v>
      </c>
      <c r="B906" s="329" t="s">
        <v>2476</v>
      </c>
      <c r="C906" s="23" t="s">
        <v>52</v>
      </c>
      <c r="D906" s="23">
        <v>10</v>
      </c>
      <c r="E906" s="24">
        <v>681.4</v>
      </c>
      <c r="F906" s="24">
        <f>E906/100*$I$2*Main!$AF$2</f>
        <v>0</v>
      </c>
      <c r="G906" s="25">
        <f>F906*Main!$AF$4</f>
        <v>0</v>
      </c>
      <c r="H906" s="28"/>
    </row>
    <row r="907" spans="1:8" s="22" customFormat="1">
      <c r="A907" s="326">
        <v>9270615</v>
      </c>
      <c r="B907" s="329" t="s">
        <v>2477</v>
      </c>
      <c r="C907" s="23" t="s">
        <v>52</v>
      </c>
      <c r="D907" s="23">
        <v>10</v>
      </c>
      <c r="E907" s="24">
        <v>715.66</v>
      </c>
      <c r="F907" s="24">
        <f>E907/100*$I$2*Main!$AF$2</f>
        <v>0</v>
      </c>
      <c r="G907" s="25">
        <f>F907*Main!$AF$4</f>
        <v>0</v>
      </c>
      <c r="H907" s="28"/>
    </row>
    <row r="908" spans="1:8" s="22" customFormat="1">
      <c r="A908" s="326">
        <v>9270617</v>
      </c>
      <c r="B908" s="329" t="s">
        <v>2478</v>
      </c>
      <c r="C908" s="23" t="s">
        <v>52</v>
      </c>
      <c r="D908" s="23">
        <v>10</v>
      </c>
      <c r="E908" s="24">
        <v>784.22</v>
      </c>
      <c r="F908" s="24">
        <f>E908/100*$I$2*Main!$AF$2</f>
        <v>0</v>
      </c>
      <c r="G908" s="25">
        <f>F908*Main!$AF$4</f>
        <v>0</v>
      </c>
      <c r="H908" s="28"/>
    </row>
    <row r="909" spans="1:8" s="22" customFormat="1">
      <c r="A909" s="326">
        <v>9270619</v>
      </c>
      <c r="B909" s="329" t="s">
        <v>2479</v>
      </c>
      <c r="C909" s="23" t="s">
        <v>52</v>
      </c>
      <c r="D909" s="23">
        <v>10</v>
      </c>
      <c r="E909" s="24">
        <v>1363.64</v>
      </c>
      <c r="F909" s="24">
        <f>E909/100*$I$2*Main!$AF$2</f>
        <v>0</v>
      </c>
      <c r="G909" s="25">
        <f>F909*Main!$AF$4</f>
        <v>0</v>
      </c>
      <c r="H909" s="151"/>
    </row>
    <row r="910" spans="1:8" s="22" customFormat="1">
      <c r="A910" s="326">
        <v>9270620</v>
      </c>
      <c r="B910" s="329" t="s">
        <v>2480</v>
      </c>
      <c r="C910" s="23" t="s">
        <v>52</v>
      </c>
      <c r="D910" s="23">
        <v>10</v>
      </c>
      <c r="E910" s="24">
        <v>1432.2</v>
      </c>
      <c r="F910" s="24">
        <f>E910/100*$I$2*Main!$AF$2</f>
        <v>0</v>
      </c>
      <c r="G910" s="25">
        <f>F910*Main!$AF$4</f>
        <v>0</v>
      </c>
      <c r="H910" s="151"/>
    </row>
    <row r="911" spans="1:8" s="22" customFormat="1">
      <c r="A911" s="326">
        <v>9270621</v>
      </c>
      <c r="B911" s="329" t="s">
        <v>2481</v>
      </c>
      <c r="C911" s="23" t="s">
        <v>52</v>
      </c>
      <c r="D911" s="23">
        <v>10</v>
      </c>
      <c r="E911" s="24">
        <v>1500.74</v>
      </c>
      <c r="F911" s="24">
        <f>E911/100*$I$2*Main!$AF$2</f>
        <v>0</v>
      </c>
      <c r="G911" s="25">
        <f>F911*Main!$AF$4</f>
        <v>0</v>
      </c>
      <c r="H911" s="28"/>
    </row>
    <row r="912" spans="1:8" s="22" customFormat="1">
      <c r="A912" s="326">
        <v>9270622</v>
      </c>
      <c r="B912" s="329" t="s">
        <v>2482</v>
      </c>
      <c r="C912" s="23" t="s">
        <v>52</v>
      </c>
      <c r="D912" s="23">
        <v>10</v>
      </c>
      <c r="E912" s="24">
        <v>1637.9</v>
      </c>
      <c r="F912" s="24">
        <f>E912/100*$I$2*Main!$AF$2</f>
        <v>0</v>
      </c>
      <c r="G912" s="25">
        <f>F912*Main!$AF$4</f>
        <v>0</v>
      </c>
      <c r="H912" s="28"/>
    </row>
    <row r="913" spans="1:8" s="22" customFormat="1">
      <c r="A913" s="326">
        <v>9257300</v>
      </c>
      <c r="B913" s="329" t="s">
        <v>2483</v>
      </c>
      <c r="C913" s="23"/>
      <c r="D913" s="23">
        <v>1</v>
      </c>
      <c r="E913" s="24">
        <v>8303.4500000000007</v>
      </c>
      <c r="F913" s="24">
        <f>E913/100*$I$2*Main!$AF$2</f>
        <v>0</v>
      </c>
      <c r="G913" s="25">
        <f>F913*Main!$AF$4</f>
        <v>0</v>
      </c>
      <c r="H913" s="28"/>
    </row>
    <row r="914" spans="1:8" s="22" customFormat="1">
      <c r="A914" s="326">
        <v>9257301</v>
      </c>
      <c r="B914" s="329" t="s">
        <v>2484</v>
      </c>
      <c r="C914" s="23"/>
      <c r="D914" s="23">
        <v>1</v>
      </c>
      <c r="E914" s="24">
        <v>13269.71</v>
      </c>
      <c r="F914" s="24">
        <f>E914/100*$I$2*Main!$AF$2</f>
        <v>0</v>
      </c>
      <c r="G914" s="25">
        <f>F914*Main!$AF$4</f>
        <v>0</v>
      </c>
      <c r="H914" s="28"/>
    </row>
    <row r="915" spans="1:8" s="22" customFormat="1">
      <c r="A915" s="326">
        <v>9257302</v>
      </c>
      <c r="B915" s="329" t="s">
        <v>2485</v>
      </c>
      <c r="C915" s="23"/>
      <c r="D915" s="23">
        <v>1</v>
      </c>
      <c r="E915" s="24">
        <v>15998.48</v>
      </c>
      <c r="F915" s="24">
        <f>E915/100*$I$2*Main!$AF$2</f>
        <v>0</v>
      </c>
      <c r="G915" s="25">
        <f>F915*Main!$AF$4</f>
        <v>0</v>
      </c>
      <c r="H915" s="28"/>
    </row>
    <row r="916" spans="1:8" s="22" customFormat="1">
      <c r="A916" s="326">
        <v>9257303</v>
      </c>
      <c r="B916" s="329" t="s">
        <v>2486</v>
      </c>
      <c r="C916" s="23"/>
      <c r="D916" s="23">
        <v>1</v>
      </c>
      <c r="E916" s="24">
        <v>17811.2</v>
      </c>
      <c r="F916" s="24">
        <f>E916/100*$I$2*Main!$AF$2</f>
        <v>0</v>
      </c>
      <c r="G916" s="25">
        <f>F916*Main!$AF$4</f>
        <v>0</v>
      </c>
      <c r="H916" s="28"/>
    </row>
    <row r="917" spans="1:8" s="22" customFormat="1">
      <c r="A917" s="326">
        <v>9257666</v>
      </c>
      <c r="B917" s="329" t="s">
        <v>2487</v>
      </c>
      <c r="C917" s="23"/>
      <c r="D917" s="23">
        <v>20</v>
      </c>
      <c r="E917" s="24">
        <v>253.91</v>
      </c>
      <c r="F917" s="24">
        <f>E917/100*$I$2*Main!$AF$2</f>
        <v>0</v>
      </c>
      <c r="G917" s="25">
        <f>F917*Main!$AF$4</f>
        <v>0</v>
      </c>
      <c r="H917" s="151"/>
    </row>
    <row r="918" spans="1:8" s="22" customFormat="1">
      <c r="A918" s="326">
        <v>9257667</v>
      </c>
      <c r="B918" s="329" t="s">
        <v>2488</v>
      </c>
      <c r="C918" s="23"/>
      <c r="D918" s="23">
        <v>20</v>
      </c>
      <c r="E918" s="24">
        <v>253.91</v>
      </c>
      <c r="F918" s="24">
        <f>E918/100*$I$2*Main!$AF$2</f>
        <v>0</v>
      </c>
      <c r="G918" s="25">
        <f>F918*Main!$AF$4</f>
        <v>0</v>
      </c>
      <c r="H918" s="151"/>
    </row>
    <row r="919" spans="1:8" s="22" customFormat="1">
      <c r="A919" s="326">
        <v>9257668</v>
      </c>
      <c r="B919" s="329" t="s">
        <v>2489</v>
      </c>
      <c r="C919" s="23"/>
      <c r="D919" s="23">
        <v>20</v>
      </c>
      <c r="E919" s="24">
        <v>334.73</v>
      </c>
      <c r="F919" s="24">
        <f>E919/100*$I$2*Main!$AF$2</f>
        <v>0</v>
      </c>
      <c r="G919" s="25">
        <f>F919*Main!$AF$4</f>
        <v>0</v>
      </c>
      <c r="H919" s="28"/>
    </row>
    <row r="920" spans="1:8" s="22" customFormat="1">
      <c r="A920" s="326">
        <v>9257669</v>
      </c>
      <c r="B920" s="329" t="s">
        <v>2490</v>
      </c>
      <c r="C920" s="23"/>
      <c r="D920" s="23">
        <v>20</v>
      </c>
      <c r="E920" s="24">
        <v>334.73</v>
      </c>
      <c r="F920" s="24">
        <f>E920/100*$I$2*Main!$AF$2</f>
        <v>0</v>
      </c>
      <c r="G920" s="25">
        <f>F920*Main!$AF$4</f>
        <v>0</v>
      </c>
      <c r="H920" s="28"/>
    </row>
    <row r="921" spans="1:8" s="22" customFormat="1">
      <c r="A921" s="326">
        <v>9257670</v>
      </c>
      <c r="B921" s="329" t="s">
        <v>2491</v>
      </c>
      <c r="C921" s="23"/>
      <c r="D921" s="23">
        <v>20</v>
      </c>
      <c r="E921" s="24">
        <v>438.58</v>
      </c>
      <c r="F921" s="24">
        <f>E921/100*$I$2*Main!$AF$2</f>
        <v>0</v>
      </c>
      <c r="G921" s="25">
        <f>F921*Main!$AF$4</f>
        <v>0</v>
      </c>
      <c r="H921" s="28"/>
    </row>
    <row r="922" spans="1:8" s="22" customFormat="1">
      <c r="A922" s="326">
        <v>9257671</v>
      </c>
      <c r="B922" s="329" t="s">
        <v>2492</v>
      </c>
      <c r="C922" s="23"/>
      <c r="D922" s="23">
        <v>20</v>
      </c>
      <c r="E922" s="24">
        <v>438.58</v>
      </c>
      <c r="F922" s="24">
        <f>E922/100*$I$2*Main!$AF$2</f>
        <v>0</v>
      </c>
      <c r="G922" s="25">
        <f>F922*Main!$AF$4</f>
        <v>0</v>
      </c>
      <c r="H922" s="151"/>
    </row>
    <row r="923" spans="1:8" s="22" customFormat="1">
      <c r="A923" s="326">
        <v>9257672</v>
      </c>
      <c r="B923" s="329" t="s">
        <v>2493</v>
      </c>
      <c r="C923" s="23"/>
      <c r="D923" s="23">
        <v>20</v>
      </c>
      <c r="E923" s="24">
        <v>604.76</v>
      </c>
      <c r="F923" s="24">
        <f>E923/100*$I$2*Main!$AF$2</f>
        <v>0</v>
      </c>
      <c r="G923" s="25">
        <f>F923*Main!$AF$4</f>
        <v>0</v>
      </c>
      <c r="H923" s="151"/>
    </row>
    <row r="924" spans="1:8" s="22" customFormat="1">
      <c r="A924" s="326">
        <v>9257673</v>
      </c>
      <c r="B924" s="329" t="s">
        <v>2494</v>
      </c>
      <c r="C924" s="23"/>
      <c r="D924" s="23">
        <v>20</v>
      </c>
      <c r="E924" s="24">
        <v>604.76</v>
      </c>
      <c r="F924" s="24">
        <f>E924/100*$I$2*Main!$AF$2</f>
        <v>0</v>
      </c>
      <c r="G924" s="25">
        <f>F924*Main!$AF$4</f>
        <v>0</v>
      </c>
      <c r="H924" s="28"/>
    </row>
    <row r="925" spans="1:8" s="22" customFormat="1">
      <c r="A925" s="326">
        <v>9257269</v>
      </c>
      <c r="B925" s="329" t="s">
        <v>2495</v>
      </c>
      <c r="C925" s="23"/>
      <c r="D925" s="23">
        <v>1</v>
      </c>
      <c r="E925" s="24">
        <v>9338.5400000000009</v>
      </c>
      <c r="F925" s="24">
        <f>E925/100*$I$2*Main!$AF$2</f>
        <v>0</v>
      </c>
      <c r="G925" s="25">
        <f>F925*Main!$AF$4</f>
        <v>0</v>
      </c>
      <c r="H925" s="28"/>
    </row>
    <row r="926" spans="1:8" s="22" customFormat="1">
      <c r="A926" s="326">
        <v>9257270</v>
      </c>
      <c r="B926" s="329" t="s">
        <v>2496</v>
      </c>
      <c r="C926" s="23"/>
      <c r="D926" s="23">
        <v>1</v>
      </c>
      <c r="E926" s="24">
        <v>11171.34</v>
      </c>
      <c r="F926" s="24">
        <f>E926/100*$I$2*Main!$AF$2</f>
        <v>0</v>
      </c>
      <c r="G926" s="25">
        <f>F926*Main!$AF$4</f>
        <v>0</v>
      </c>
      <c r="H926" s="28"/>
    </row>
    <row r="927" spans="1:8" s="22" customFormat="1">
      <c r="A927" s="326">
        <v>9257271</v>
      </c>
      <c r="B927" s="329" t="s">
        <v>2497</v>
      </c>
      <c r="C927" s="23"/>
      <c r="D927" s="23">
        <v>1</v>
      </c>
      <c r="E927" s="24">
        <v>13964.16</v>
      </c>
      <c r="F927" s="24">
        <f>E927/100*$I$2*Main!$AF$2</f>
        <v>0</v>
      </c>
      <c r="G927" s="25">
        <f>F927*Main!$AF$4</f>
        <v>0</v>
      </c>
      <c r="H927" s="28"/>
    </row>
    <row r="928" spans="1:8" s="22" customFormat="1">
      <c r="A928" s="326">
        <v>9257611</v>
      </c>
      <c r="B928" s="329" t="s">
        <v>2498</v>
      </c>
      <c r="C928" s="23"/>
      <c r="D928" s="23">
        <v>1</v>
      </c>
      <c r="E928" s="24">
        <v>451.43</v>
      </c>
      <c r="F928" s="24">
        <f>E928/100*$I$2*Main!$AF$2</f>
        <v>0</v>
      </c>
      <c r="G928" s="25">
        <f>F928*Main!$AF$4</f>
        <v>0</v>
      </c>
      <c r="H928" s="28"/>
    </row>
    <row r="929" spans="1:8" s="22" customFormat="1">
      <c r="A929" s="326">
        <v>9257612</v>
      </c>
      <c r="B929" s="329" t="s">
        <v>2499</v>
      </c>
      <c r="C929" s="23"/>
      <c r="D929" s="23">
        <v>1</v>
      </c>
      <c r="E929" s="24">
        <v>572.28</v>
      </c>
      <c r="F929" s="24">
        <f>E929/100*$I$2*Main!$AF$2</f>
        <v>0</v>
      </c>
      <c r="G929" s="25">
        <f>F929*Main!$AF$4</f>
        <v>0</v>
      </c>
      <c r="H929" s="28"/>
    </row>
    <row r="930" spans="1:8" s="22" customFormat="1">
      <c r="A930" s="326">
        <v>9257613</v>
      </c>
      <c r="B930" s="329" t="s">
        <v>2500</v>
      </c>
      <c r="C930" s="23"/>
      <c r="D930" s="23">
        <v>1</v>
      </c>
      <c r="E930" s="24">
        <v>799.58</v>
      </c>
      <c r="F930" s="24">
        <f>E930/100*$I$2*Main!$AF$2</f>
        <v>0</v>
      </c>
      <c r="G930" s="25">
        <f>F930*Main!$AF$4</f>
        <v>0</v>
      </c>
      <c r="H930" s="151"/>
    </row>
    <row r="931" spans="1:8" s="22" customFormat="1">
      <c r="A931" s="326">
        <v>9257623</v>
      </c>
      <c r="B931" s="329" t="s">
        <v>2501</v>
      </c>
      <c r="C931" s="23"/>
      <c r="D931" s="23">
        <v>1</v>
      </c>
      <c r="E931" s="24">
        <v>720.95</v>
      </c>
      <c r="F931" s="24">
        <f>E931/100*$I$2*Main!$AF$2</f>
        <v>0</v>
      </c>
      <c r="G931" s="25">
        <f>F931*Main!$AF$4</f>
        <v>0</v>
      </c>
      <c r="H931" s="151"/>
    </row>
    <row r="932" spans="1:8" s="22" customFormat="1">
      <c r="A932" s="326">
        <v>9257734</v>
      </c>
      <c r="B932" s="329" t="s">
        <v>2502</v>
      </c>
      <c r="C932" s="23"/>
      <c r="D932" s="23">
        <v>1</v>
      </c>
      <c r="E932" s="24">
        <v>825.64</v>
      </c>
      <c r="F932" s="24">
        <f>E932/100*$I$2*Main!$AF$2</f>
        <v>0</v>
      </c>
      <c r="G932" s="25">
        <f>F932*Main!$AF$4</f>
        <v>0</v>
      </c>
      <c r="H932" s="28"/>
    </row>
    <row r="933" spans="1:8" s="22" customFormat="1">
      <c r="A933" s="326">
        <v>9255678</v>
      </c>
      <c r="B933" s="329" t="s">
        <v>2503</v>
      </c>
      <c r="C933" s="23" t="s">
        <v>52</v>
      </c>
      <c r="D933" s="23">
        <v>10</v>
      </c>
      <c r="E933" s="24">
        <v>2686.38</v>
      </c>
      <c r="F933" s="24">
        <f>E933/100*$I$2*Main!$AF$2</f>
        <v>0</v>
      </c>
      <c r="G933" s="25">
        <f>F933*Main!$AF$4</f>
        <v>0</v>
      </c>
      <c r="H933" s="28"/>
    </row>
    <row r="934" spans="1:8" s="22" customFormat="1">
      <c r="A934" s="326">
        <v>9255679</v>
      </c>
      <c r="B934" s="329" t="s">
        <v>2504</v>
      </c>
      <c r="C934" s="23" t="s">
        <v>52</v>
      </c>
      <c r="D934" s="23">
        <v>10</v>
      </c>
      <c r="E934" s="24">
        <v>2971.86</v>
      </c>
      <c r="F934" s="24">
        <f>E934/100*$I$2*Main!$AF$2</f>
        <v>0</v>
      </c>
      <c r="G934" s="25">
        <f>F934*Main!$AF$4</f>
        <v>0</v>
      </c>
      <c r="H934" s="28"/>
    </row>
    <row r="935" spans="1:8" s="22" customFormat="1">
      <c r="A935" s="326">
        <v>9255680</v>
      </c>
      <c r="B935" s="329" t="s">
        <v>2505</v>
      </c>
      <c r="C935" s="23" t="s">
        <v>52</v>
      </c>
      <c r="D935" s="23">
        <v>10</v>
      </c>
      <c r="E935" s="24">
        <v>3114.58</v>
      </c>
      <c r="F935" s="24">
        <f>E935/100*$I$2*Main!$AF$2</f>
        <v>0</v>
      </c>
      <c r="G935" s="25">
        <f>F935*Main!$AF$4</f>
        <v>0</v>
      </c>
      <c r="H935" s="28"/>
    </row>
    <row r="936" spans="1:8" s="22" customFormat="1">
      <c r="A936" s="326">
        <v>9255681</v>
      </c>
      <c r="B936" s="329" t="s">
        <v>2506</v>
      </c>
      <c r="C936" s="23" t="s">
        <v>52</v>
      </c>
      <c r="D936" s="23">
        <v>10</v>
      </c>
      <c r="E936" s="24">
        <v>3257.3</v>
      </c>
      <c r="F936" s="24">
        <f>E936/100*$I$2*Main!$AF$2</f>
        <v>0</v>
      </c>
      <c r="G936" s="25">
        <f>F936*Main!$AF$4</f>
        <v>0</v>
      </c>
      <c r="H936" s="28"/>
    </row>
    <row r="937" spans="1:8" s="22" customFormat="1">
      <c r="A937" s="326">
        <v>9255682</v>
      </c>
      <c r="B937" s="329" t="s">
        <v>2507</v>
      </c>
      <c r="C937" s="23"/>
      <c r="D937" s="23">
        <v>10</v>
      </c>
      <c r="E937" s="24">
        <v>3542.75</v>
      </c>
      <c r="F937" s="24">
        <f>E937/100*$I$2*Main!$AF$2</f>
        <v>0</v>
      </c>
      <c r="G937" s="25">
        <f>F937*Main!$AF$4</f>
        <v>0</v>
      </c>
      <c r="H937" s="28"/>
    </row>
    <row r="938" spans="1:8" s="22" customFormat="1">
      <c r="A938" s="326">
        <v>9255683</v>
      </c>
      <c r="B938" s="329" t="s">
        <v>2508</v>
      </c>
      <c r="C938" s="23" t="s">
        <v>52</v>
      </c>
      <c r="D938" s="23">
        <v>10</v>
      </c>
      <c r="E938" s="24">
        <v>4113.6499999999996</v>
      </c>
      <c r="F938" s="24">
        <f>E938/100*$I$2*Main!$AF$2</f>
        <v>0</v>
      </c>
      <c r="G938" s="25">
        <f>F938*Main!$AF$4</f>
        <v>0</v>
      </c>
      <c r="H938" s="151"/>
    </row>
    <row r="939" spans="1:8" s="22" customFormat="1">
      <c r="A939" s="326">
        <v>9255684</v>
      </c>
      <c r="B939" s="329" t="s">
        <v>2509</v>
      </c>
      <c r="C939" s="23"/>
      <c r="D939" s="23">
        <v>10</v>
      </c>
      <c r="E939" s="24">
        <v>4399.1000000000004</v>
      </c>
      <c r="F939" s="24">
        <f>E939/100*$I$2*Main!$AF$2</f>
        <v>0</v>
      </c>
      <c r="G939" s="25">
        <f>F939*Main!$AF$4</f>
        <v>0</v>
      </c>
      <c r="H939" s="151"/>
    </row>
    <row r="940" spans="1:8" s="22" customFormat="1">
      <c r="A940" s="326">
        <v>9255685</v>
      </c>
      <c r="B940" s="329" t="s">
        <v>2510</v>
      </c>
      <c r="C940" s="23" t="s">
        <v>52</v>
      </c>
      <c r="D940" s="23">
        <v>10</v>
      </c>
      <c r="E940" s="24">
        <v>4684.55</v>
      </c>
      <c r="F940" s="24">
        <f>E940/100*$I$2*Main!$AF$2</f>
        <v>0</v>
      </c>
      <c r="G940" s="25">
        <f>F940*Main!$AF$4</f>
        <v>0</v>
      </c>
      <c r="H940" s="28"/>
    </row>
    <row r="941" spans="1:8" s="22" customFormat="1">
      <c r="A941" s="326">
        <v>9255686</v>
      </c>
      <c r="B941" s="329" t="s">
        <v>2511</v>
      </c>
      <c r="C941" s="23" t="s">
        <v>52</v>
      </c>
      <c r="D941" s="23">
        <v>10</v>
      </c>
      <c r="E941" s="24">
        <v>5255.47</v>
      </c>
      <c r="F941" s="24">
        <f>E941/100*$I$2*Main!$AF$2</f>
        <v>0</v>
      </c>
      <c r="G941" s="25">
        <f>F941*Main!$AF$4</f>
        <v>0</v>
      </c>
      <c r="H941" s="28"/>
    </row>
    <row r="942" spans="1:8" s="22" customFormat="1">
      <c r="A942" s="326">
        <v>9257368</v>
      </c>
      <c r="B942" s="329" t="s">
        <v>2512</v>
      </c>
      <c r="C942" s="23" t="s">
        <v>52</v>
      </c>
      <c r="D942" s="23">
        <v>10</v>
      </c>
      <c r="E942" s="24">
        <v>2686.38</v>
      </c>
      <c r="F942" s="24">
        <f>E942/100*$I$2*Main!$AF$2</f>
        <v>0</v>
      </c>
      <c r="G942" s="25">
        <f>F942*Main!$AF$4</f>
        <v>0</v>
      </c>
      <c r="H942" s="28"/>
    </row>
    <row r="943" spans="1:8" s="22" customFormat="1">
      <c r="A943" s="326">
        <v>9257369</v>
      </c>
      <c r="B943" s="329" t="s">
        <v>2513</v>
      </c>
      <c r="C943" s="23" t="s">
        <v>52</v>
      </c>
      <c r="D943" s="23">
        <v>10</v>
      </c>
      <c r="E943" s="24">
        <v>2971.86</v>
      </c>
      <c r="F943" s="24">
        <f>E943/100*$I$2*Main!$AF$2</f>
        <v>0</v>
      </c>
      <c r="G943" s="25">
        <f>F943*Main!$AF$4</f>
        <v>0</v>
      </c>
      <c r="H943" s="28"/>
    </row>
    <row r="944" spans="1:8" s="22" customFormat="1">
      <c r="A944" s="326">
        <v>9257370</v>
      </c>
      <c r="B944" s="329" t="s">
        <v>2514</v>
      </c>
      <c r="C944" s="23" t="s">
        <v>52</v>
      </c>
      <c r="D944" s="23">
        <v>10</v>
      </c>
      <c r="E944" s="24">
        <v>3114.58</v>
      </c>
      <c r="F944" s="24">
        <f>E944/100*$I$2*Main!$AF$2</f>
        <v>0</v>
      </c>
      <c r="G944" s="25">
        <f>F944*Main!$AF$4</f>
        <v>0</v>
      </c>
      <c r="H944" s="28"/>
    </row>
    <row r="945" spans="1:8" s="22" customFormat="1">
      <c r="A945" s="326">
        <v>9257371</v>
      </c>
      <c r="B945" s="329" t="s">
        <v>2515</v>
      </c>
      <c r="C945" s="23" t="s">
        <v>52</v>
      </c>
      <c r="D945" s="23">
        <v>10</v>
      </c>
      <c r="E945" s="24">
        <v>3257.3</v>
      </c>
      <c r="F945" s="24">
        <f>E945/100*$I$2*Main!$AF$2</f>
        <v>0</v>
      </c>
      <c r="G945" s="25">
        <f>F945*Main!$AF$4</f>
        <v>0</v>
      </c>
      <c r="H945" s="28"/>
    </row>
    <row r="946" spans="1:8" s="22" customFormat="1">
      <c r="A946" s="326">
        <v>9257372</v>
      </c>
      <c r="B946" s="329" t="s">
        <v>2516</v>
      </c>
      <c r="C946" s="23" t="s">
        <v>52</v>
      </c>
      <c r="D946" s="23">
        <v>10</v>
      </c>
      <c r="E946" s="24">
        <v>3542.75</v>
      </c>
      <c r="F946" s="24">
        <f>E946/100*$I$2*Main!$AF$2</f>
        <v>0</v>
      </c>
      <c r="G946" s="25">
        <f>F946*Main!$AF$4</f>
        <v>0</v>
      </c>
      <c r="H946" s="151"/>
    </row>
    <row r="947" spans="1:8" s="22" customFormat="1">
      <c r="A947" s="326">
        <v>9257373</v>
      </c>
      <c r="B947" s="329" t="s">
        <v>2517</v>
      </c>
      <c r="C947" s="23" t="s">
        <v>52</v>
      </c>
      <c r="D947" s="23">
        <v>10</v>
      </c>
      <c r="E947" s="24">
        <v>4113.6499999999996</v>
      </c>
      <c r="F947" s="24">
        <f>E947/100*$I$2*Main!$AF$2</f>
        <v>0</v>
      </c>
      <c r="G947" s="25">
        <f>F947*Main!$AF$4</f>
        <v>0</v>
      </c>
      <c r="H947" s="151"/>
    </row>
    <row r="948" spans="1:8" s="22" customFormat="1">
      <c r="A948" s="326">
        <v>9257374</v>
      </c>
      <c r="B948" s="329" t="s">
        <v>2518</v>
      </c>
      <c r="C948" s="23" t="s">
        <v>52</v>
      </c>
      <c r="D948" s="23">
        <v>10</v>
      </c>
      <c r="E948" s="24">
        <v>4399.1000000000004</v>
      </c>
      <c r="F948" s="24">
        <f>E948/100*$I$2*Main!$AF$2</f>
        <v>0</v>
      </c>
      <c r="G948" s="25">
        <f>F948*Main!$AF$4</f>
        <v>0</v>
      </c>
      <c r="H948" s="28"/>
    </row>
    <row r="949" spans="1:8" s="22" customFormat="1">
      <c r="A949" s="326">
        <v>9257375</v>
      </c>
      <c r="B949" s="329" t="s">
        <v>2519</v>
      </c>
      <c r="C949" s="23" t="s">
        <v>52</v>
      </c>
      <c r="D949" s="23">
        <v>10</v>
      </c>
      <c r="E949" s="24">
        <v>4684.55</v>
      </c>
      <c r="F949" s="24">
        <f>E949/100*$I$2*Main!$AF$2</f>
        <v>0</v>
      </c>
      <c r="G949" s="25">
        <f>F949*Main!$AF$4</f>
        <v>0</v>
      </c>
      <c r="H949" s="28"/>
    </row>
    <row r="950" spans="1:8" s="22" customFormat="1">
      <c r="A950" s="326">
        <v>9257376</v>
      </c>
      <c r="B950" s="329" t="s">
        <v>2520</v>
      </c>
      <c r="C950" s="23" t="s">
        <v>52</v>
      </c>
      <c r="D950" s="23">
        <v>10</v>
      </c>
      <c r="E950" s="24">
        <v>5255.47</v>
      </c>
      <c r="F950" s="24">
        <f>E950/100*$I$2*Main!$AF$2</f>
        <v>0</v>
      </c>
      <c r="G950" s="25">
        <f>F950*Main!$AF$4</f>
        <v>0</v>
      </c>
      <c r="H950" s="28"/>
    </row>
    <row r="951" spans="1:8" s="22" customFormat="1">
      <c r="A951" s="326">
        <v>9255705</v>
      </c>
      <c r="B951" s="329" t="s">
        <v>2521</v>
      </c>
      <c r="C951" s="23" t="s">
        <v>52</v>
      </c>
      <c r="D951" s="23">
        <v>10</v>
      </c>
      <c r="E951" s="24">
        <v>3210.18</v>
      </c>
      <c r="F951" s="24">
        <f>E951/100*$I$2*Main!$AF$2</f>
        <v>0</v>
      </c>
      <c r="G951" s="25">
        <f>F951*Main!$AF$4</f>
        <v>0</v>
      </c>
      <c r="H951" s="28"/>
    </row>
    <row r="952" spans="1:8" s="22" customFormat="1">
      <c r="A952" s="326">
        <v>9255706</v>
      </c>
      <c r="B952" s="329" t="s">
        <v>2522</v>
      </c>
      <c r="C952" s="23" t="s">
        <v>52</v>
      </c>
      <c r="D952" s="23">
        <v>10</v>
      </c>
      <c r="E952" s="24">
        <v>3592.62</v>
      </c>
      <c r="F952" s="24">
        <f>E952/100*$I$2*Main!$AF$2</f>
        <v>0</v>
      </c>
      <c r="G952" s="25">
        <f>F952*Main!$AF$4</f>
        <v>0</v>
      </c>
      <c r="H952" s="28"/>
    </row>
    <row r="953" spans="1:8" s="22" customFormat="1">
      <c r="A953" s="326">
        <v>9255707</v>
      </c>
      <c r="B953" s="329" t="s">
        <v>2523</v>
      </c>
      <c r="C953" s="23" t="s">
        <v>52</v>
      </c>
      <c r="D953" s="23">
        <v>10</v>
      </c>
      <c r="E953" s="24">
        <v>3783.86</v>
      </c>
      <c r="F953" s="24">
        <f>E953/100*$I$2*Main!$AF$2</f>
        <v>0</v>
      </c>
      <c r="G953" s="25">
        <f>F953*Main!$AF$4</f>
        <v>0</v>
      </c>
      <c r="H953" s="28"/>
    </row>
    <row r="954" spans="1:8" s="22" customFormat="1">
      <c r="A954" s="326">
        <v>9255708</v>
      </c>
      <c r="B954" s="329" t="s">
        <v>2524</v>
      </c>
      <c r="C954" s="23" t="s">
        <v>52</v>
      </c>
      <c r="D954" s="23">
        <v>10</v>
      </c>
      <c r="E954" s="24">
        <v>3975.1</v>
      </c>
      <c r="F954" s="24">
        <f>E954/100*$I$2*Main!$AF$2</f>
        <v>0</v>
      </c>
      <c r="G954" s="25">
        <f>F954*Main!$AF$4</f>
        <v>0</v>
      </c>
      <c r="H954" s="151"/>
    </row>
    <row r="955" spans="1:8" s="22" customFormat="1">
      <c r="A955" s="326">
        <v>9255709</v>
      </c>
      <c r="B955" s="329" t="s">
        <v>2525</v>
      </c>
      <c r="C955" s="23" t="s">
        <v>52</v>
      </c>
      <c r="D955" s="23">
        <v>10</v>
      </c>
      <c r="E955" s="24">
        <v>4357.55</v>
      </c>
      <c r="F955" s="24">
        <f>E955/100*$I$2*Main!$AF$2</f>
        <v>0</v>
      </c>
      <c r="G955" s="25">
        <f>F955*Main!$AF$4</f>
        <v>0</v>
      </c>
      <c r="H955" s="151"/>
    </row>
    <row r="956" spans="1:8" s="22" customFormat="1">
      <c r="A956" s="326">
        <v>9255710</v>
      </c>
      <c r="B956" s="329" t="s">
        <v>2526</v>
      </c>
      <c r="C956" s="23" t="s">
        <v>52</v>
      </c>
      <c r="D956" s="23">
        <v>10</v>
      </c>
      <c r="E956" s="24">
        <v>5122.5</v>
      </c>
      <c r="F956" s="24">
        <f>E956/100*$I$2*Main!$AF$2</f>
        <v>0</v>
      </c>
      <c r="G956" s="25">
        <f>F956*Main!$AF$4</f>
        <v>0</v>
      </c>
      <c r="H956" s="28"/>
    </row>
    <row r="957" spans="1:8" s="22" customFormat="1">
      <c r="A957" s="326">
        <v>9255711</v>
      </c>
      <c r="B957" s="329" t="s">
        <v>2527</v>
      </c>
      <c r="C957" s="23" t="s">
        <v>52</v>
      </c>
      <c r="D957" s="23">
        <v>10</v>
      </c>
      <c r="E957" s="24">
        <v>5504.96</v>
      </c>
      <c r="F957" s="24">
        <f>E957/100*$I$2*Main!$AF$2</f>
        <v>0</v>
      </c>
      <c r="G957" s="25">
        <f>F957*Main!$AF$4</f>
        <v>0</v>
      </c>
      <c r="H957" s="28"/>
    </row>
    <row r="958" spans="1:8" s="22" customFormat="1">
      <c r="A958" s="326">
        <v>9255712</v>
      </c>
      <c r="B958" s="329" t="s">
        <v>2528</v>
      </c>
      <c r="C958" s="23" t="s">
        <v>52</v>
      </c>
      <c r="D958" s="23">
        <v>10</v>
      </c>
      <c r="E958" s="24">
        <v>5887.43</v>
      </c>
      <c r="F958" s="24">
        <f>E958/100*$I$2*Main!$AF$2</f>
        <v>0</v>
      </c>
      <c r="G958" s="25">
        <f>F958*Main!$AF$4</f>
        <v>0</v>
      </c>
      <c r="H958" s="28"/>
    </row>
    <row r="959" spans="1:8" s="22" customFormat="1">
      <c r="A959" s="326">
        <v>9255713</v>
      </c>
      <c r="B959" s="329" t="s">
        <v>2529</v>
      </c>
      <c r="C959" s="23" t="s">
        <v>52</v>
      </c>
      <c r="D959" s="23">
        <v>10</v>
      </c>
      <c r="E959" s="24">
        <v>6652.39</v>
      </c>
      <c r="F959" s="24">
        <f>E959/100*$I$2*Main!$AF$2</f>
        <v>0</v>
      </c>
      <c r="G959" s="25">
        <f>F959*Main!$AF$4</f>
        <v>0</v>
      </c>
      <c r="H959" s="28"/>
    </row>
    <row r="960" spans="1:8" s="22" customFormat="1">
      <c r="A960" s="326">
        <v>9257395</v>
      </c>
      <c r="B960" s="329" t="s">
        <v>2530</v>
      </c>
      <c r="C960" s="23" t="s">
        <v>52</v>
      </c>
      <c r="D960" s="23">
        <v>10</v>
      </c>
      <c r="E960" s="24">
        <v>3210.18</v>
      </c>
      <c r="F960" s="24">
        <f>E960/100*$I$2*Main!$AF$2</f>
        <v>0</v>
      </c>
      <c r="G960" s="25">
        <f>F960*Main!$AF$4</f>
        <v>0</v>
      </c>
      <c r="H960" s="28"/>
    </row>
    <row r="961" spans="1:8" s="22" customFormat="1">
      <c r="A961" s="326">
        <v>9257396</v>
      </c>
      <c r="B961" s="329" t="s">
        <v>2531</v>
      </c>
      <c r="C961" s="23" t="s">
        <v>52</v>
      </c>
      <c r="D961" s="23">
        <v>10</v>
      </c>
      <c r="E961" s="24">
        <v>3592.62</v>
      </c>
      <c r="F961" s="24">
        <f>E961/100*$I$2*Main!$AF$2</f>
        <v>0</v>
      </c>
      <c r="G961" s="25">
        <f>F961*Main!$AF$4</f>
        <v>0</v>
      </c>
      <c r="H961" s="28"/>
    </row>
    <row r="962" spans="1:8" s="22" customFormat="1">
      <c r="A962" s="326">
        <v>9257397</v>
      </c>
      <c r="B962" s="329" t="s">
        <v>2532</v>
      </c>
      <c r="C962" s="23" t="s">
        <v>52</v>
      </c>
      <c r="D962" s="23">
        <v>10</v>
      </c>
      <c r="E962" s="24">
        <v>3783.86</v>
      </c>
      <c r="F962" s="24">
        <f>E962/100*$I$2*Main!$AF$2</f>
        <v>0</v>
      </c>
      <c r="G962" s="25">
        <f>F962*Main!$AF$4</f>
        <v>0</v>
      </c>
      <c r="H962" s="151"/>
    </row>
    <row r="963" spans="1:8" s="22" customFormat="1">
      <c r="A963" s="326">
        <v>9257398</v>
      </c>
      <c r="B963" s="329" t="s">
        <v>2533</v>
      </c>
      <c r="C963" s="23" t="s">
        <v>52</v>
      </c>
      <c r="D963" s="23">
        <v>10</v>
      </c>
      <c r="E963" s="24">
        <v>3975.1</v>
      </c>
      <c r="F963" s="24">
        <f>E963/100*$I$2*Main!$AF$2</f>
        <v>0</v>
      </c>
      <c r="G963" s="25">
        <f>F963*Main!$AF$4</f>
        <v>0</v>
      </c>
      <c r="H963" s="151"/>
    </row>
    <row r="964" spans="1:8" s="22" customFormat="1">
      <c r="A964" s="326">
        <v>9257399</v>
      </c>
      <c r="B964" s="329" t="s">
        <v>2534</v>
      </c>
      <c r="C964" s="23" t="s">
        <v>52</v>
      </c>
      <c r="D964" s="23">
        <v>10</v>
      </c>
      <c r="E964" s="24">
        <v>4357.55</v>
      </c>
      <c r="F964" s="24">
        <f>E964/100*$I$2*Main!$AF$2</f>
        <v>0</v>
      </c>
      <c r="G964" s="25">
        <f>F964*Main!$AF$4</f>
        <v>0</v>
      </c>
      <c r="H964" s="28"/>
    </row>
    <row r="965" spans="1:8" s="22" customFormat="1">
      <c r="A965" s="326">
        <v>9257400</v>
      </c>
      <c r="B965" s="329" t="s">
        <v>2535</v>
      </c>
      <c r="C965" s="23" t="s">
        <v>52</v>
      </c>
      <c r="D965" s="23">
        <v>10</v>
      </c>
      <c r="E965" s="24">
        <v>5122.5</v>
      </c>
      <c r="F965" s="24">
        <f>E965/100*$I$2*Main!$AF$2</f>
        <v>0</v>
      </c>
      <c r="G965" s="25">
        <f>F965*Main!$AF$4</f>
        <v>0</v>
      </c>
      <c r="H965" s="28"/>
    </row>
    <row r="966" spans="1:8" s="22" customFormat="1">
      <c r="A966" s="326">
        <v>9257401</v>
      </c>
      <c r="B966" s="329" t="s">
        <v>2536</v>
      </c>
      <c r="C966" s="23" t="s">
        <v>52</v>
      </c>
      <c r="D966" s="23">
        <v>10</v>
      </c>
      <c r="E966" s="24">
        <v>5504.96</v>
      </c>
      <c r="F966" s="24">
        <f>E966/100*$I$2*Main!$AF$2</f>
        <v>0</v>
      </c>
      <c r="G966" s="25">
        <f>F966*Main!$AF$4</f>
        <v>0</v>
      </c>
      <c r="H966" s="28"/>
    </row>
    <row r="967" spans="1:8" s="22" customFormat="1">
      <c r="A967" s="326">
        <v>9257402</v>
      </c>
      <c r="B967" s="329" t="s">
        <v>2537</v>
      </c>
      <c r="C967" s="23" t="s">
        <v>52</v>
      </c>
      <c r="D967" s="23">
        <v>10</v>
      </c>
      <c r="E967" s="24">
        <v>5887.43</v>
      </c>
      <c r="F967" s="24">
        <f>E967/100*$I$2*Main!$AF$2</f>
        <v>0</v>
      </c>
      <c r="G967" s="25">
        <f>F967*Main!$AF$4</f>
        <v>0</v>
      </c>
      <c r="H967" s="28"/>
    </row>
    <row r="968" spans="1:8" s="22" customFormat="1">
      <c r="A968" s="326">
        <v>9257403</v>
      </c>
      <c r="B968" s="329" t="s">
        <v>2538</v>
      </c>
      <c r="C968" s="23" t="s">
        <v>52</v>
      </c>
      <c r="D968" s="23">
        <v>10</v>
      </c>
      <c r="E968" s="24">
        <v>6652.39</v>
      </c>
      <c r="F968" s="24">
        <f>E968/100*$I$2*Main!$AF$2</f>
        <v>0</v>
      </c>
      <c r="G968" s="25">
        <f>F968*Main!$AF$4</f>
        <v>0</v>
      </c>
      <c r="H968" s="28"/>
    </row>
    <row r="969" spans="1:8" s="22" customFormat="1">
      <c r="A969" s="326">
        <v>9255732</v>
      </c>
      <c r="B969" s="329" t="s">
        <v>2539</v>
      </c>
      <c r="C969" s="23" t="s">
        <v>52</v>
      </c>
      <c r="D969" s="23">
        <v>10</v>
      </c>
      <c r="E969" s="24">
        <v>3874.72</v>
      </c>
      <c r="F969" s="24">
        <f>E969/100*$I$2*Main!$AF$2</f>
        <v>0</v>
      </c>
      <c r="G969" s="25">
        <f>F969*Main!$AF$4</f>
        <v>0</v>
      </c>
      <c r="H969" s="28"/>
    </row>
    <row r="970" spans="1:8" s="22" customFormat="1">
      <c r="A970" s="326">
        <v>9255733</v>
      </c>
      <c r="B970" s="329" t="s">
        <v>2540</v>
      </c>
      <c r="C970" s="23" t="s">
        <v>52</v>
      </c>
      <c r="D970" s="23">
        <v>10</v>
      </c>
      <c r="E970" s="24">
        <v>4439.57</v>
      </c>
      <c r="F970" s="24">
        <f>E970/100*$I$2*Main!$AF$2</f>
        <v>0</v>
      </c>
      <c r="G970" s="25">
        <f>F970*Main!$AF$4</f>
        <v>0</v>
      </c>
      <c r="H970" s="151"/>
    </row>
    <row r="971" spans="1:8" s="22" customFormat="1">
      <c r="A971" s="326">
        <v>9255734</v>
      </c>
      <c r="B971" s="329" t="s">
        <v>2541</v>
      </c>
      <c r="C971" s="23" t="s">
        <v>52</v>
      </c>
      <c r="D971" s="23">
        <v>10</v>
      </c>
      <c r="E971" s="24">
        <v>4721.95</v>
      </c>
      <c r="F971" s="24">
        <f>E971/100*$I$2*Main!$AF$2</f>
        <v>0</v>
      </c>
      <c r="G971" s="25">
        <f>F971*Main!$AF$4</f>
        <v>0</v>
      </c>
      <c r="H971" s="151"/>
    </row>
    <row r="972" spans="1:8" s="22" customFormat="1">
      <c r="A972" s="326">
        <v>9255735</v>
      </c>
      <c r="B972" s="329" t="s">
        <v>2542</v>
      </c>
      <c r="C972" s="23" t="s">
        <v>52</v>
      </c>
      <c r="D972" s="23">
        <v>10</v>
      </c>
      <c r="E972" s="24">
        <v>5004.3599999999997</v>
      </c>
      <c r="F972" s="24">
        <f>E972/100*$I$2*Main!$AF$2</f>
        <v>0</v>
      </c>
      <c r="G972" s="25">
        <f>F972*Main!$AF$4</f>
        <v>0</v>
      </c>
      <c r="H972" s="28"/>
    </row>
    <row r="973" spans="1:8" s="22" customFormat="1">
      <c r="A973" s="326">
        <v>9255736</v>
      </c>
      <c r="B973" s="329" t="s">
        <v>2543</v>
      </c>
      <c r="C973" s="23"/>
      <c r="D973" s="23">
        <v>10</v>
      </c>
      <c r="E973" s="24">
        <v>5569.16</v>
      </c>
      <c r="F973" s="24">
        <f>E973/100*$I$2*Main!$AF$2</f>
        <v>0</v>
      </c>
      <c r="G973" s="25">
        <f>F973*Main!$AF$4</f>
        <v>0</v>
      </c>
      <c r="H973" s="28"/>
    </row>
    <row r="974" spans="1:8" s="22" customFormat="1">
      <c r="A974" s="326">
        <v>9255737</v>
      </c>
      <c r="B974" s="329" t="s">
        <v>2544</v>
      </c>
      <c r="C974" s="23" t="s">
        <v>52</v>
      </c>
      <c r="D974" s="23">
        <v>10</v>
      </c>
      <c r="E974" s="24">
        <v>6698.77</v>
      </c>
      <c r="F974" s="24">
        <f>E974/100*$I$2*Main!$AF$2</f>
        <v>0</v>
      </c>
      <c r="G974" s="25">
        <f>F974*Main!$AF$4</f>
        <v>0</v>
      </c>
      <c r="H974" s="28"/>
    </row>
    <row r="975" spans="1:8" s="22" customFormat="1">
      <c r="A975" s="326">
        <v>9255738</v>
      </c>
      <c r="B975" s="329" t="s">
        <v>2545</v>
      </c>
      <c r="C975" s="23"/>
      <c r="D975" s="23">
        <v>10</v>
      </c>
      <c r="E975" s="24">
        <v>7263.61</v>
      </c>
      <c r="F975" s="24">
        <f>E975/100*$I$2*Main!$AF$2</f>
        <v>0</v>
      </c>
      <c r="G975" s="25">
        <f>F975*Main!$AF$4</f>
        <v>0</v>
      </c>
      <c r="H975" s="28"/>
    </row>
    <row r="976" spans="1:8" s="22" customFormat="1">
      <c r="A976" s="326">
        <v>9255739</v>
      </c>
      <c r="B976" s="329" t="s">
        <v>2546</v>
      </c>
      <c r="C976" s="23" t="s">
        <v>52</v>
      </c>
      <c r="D976" s="23">
        <v>10</v>
      </c>
      <c r="E976" s="24">
        <v>7828.38</v>
      </c>
      <c r="F976" s="24">
        <f>E976/100*$I$2*Main!$AF$2</f>
        <v>0</v>
      </c>
      <c r="G976" s="25">
        <f>F976*Main!$AF$4</f>
        <v>0</v>
      </c>
      <c r="H976" s="28"/>
    </row>
    <row r="977" spans="1:8" s="22" customFormat="1">
      <c r="A977" s="326">
        <v>9255740</v>
      </c>
      <c r="B977" s="329" t="s">
        <v>2547</v>
      </c>
      <c r="C977" s="23" t="s">
        <v>52</v>
      </c>
      <c r="D977" s="23">
        <v>10</v>
      </c>
      <c r="E977" s="24">
        <v>8958.02</v>
      </c>
      <c r="F977" s="24">
        <f>E977/100*$I$2*Main!$AF$2</f>
        <v>0</v>
      </c>
      <c r="G977" s="25">
        <f>F977*Main!$AF$4</f>
        <v>0</v>
      </c>
      <c r="H977" s="28"/>
    </row>
    <row r="978" spans="1:8" s="22" customFormat="1">
      <c r="A978" s="326">
        <v>9257422</v>
      </c>
      <c r="B978" s="329" t="s">
        <v>2548</v>
      </c>
      <c r="C978" s="23" t="s">
        <v>52</v>
      </c>
      <c r="D978" s="23">
        <v>10</v>
      </c>
      <c r="E978" s="24">
        <v>3874.72</v>
      </c>
      <c r="F978" s="24">
        <f>E978/100*$I$2*Main!$AF$2</f>
        <v>0</v>
      </c>
      <c r="G978" s="25">
        <f>F978*Main!$AF$4</f>
        <v>0</v>
      </c>
      <c r="H978" s="151"/>
    </row>
    <row r="979" spans="1:8" s="22" customFormat="1">
      <c r="A979" s="326">
        <v>9257423</v>
      </c>
      <c r="B979" s="329" t="s">
        <v>2549</v>
      </c>
      <c r="C979" s="23" t="s">
        <v>52</v>
      </c>
      <c r="D979" s="23">
        <v>10</v>
      </c>
      <c r="E979" s="24">
        <v>4439.57</v>
      </c>
      <c r="F979" s="24">
        <f>E979/100*$I$2*Main!$AF$2</f>
        <v>0</v>
      </c>
      <c r="G979" s="25">
        <f>F979*Main!$AF$4</f>
        <v>0</v>
      </c>
      <c r="H979" s="151"/>
    </row>
    <row r="980" spans="1:8" s="22" customFormat="1">
      <c r="A980" s="326">
        <v>9257424</v>
      </c>
      <c r="B980" s="329" t="s">
        <v>2550</v>
      </c>
      <c r="C980" s="23" t="s">
        <v>52</v>
      </c>
      <c r="D980" s="23">
        <v>10</v>
      </c>
      <c r="E980" s="24">
        <v>4721.95</v>
      </c>
      <c r="F980" s="24">
        <f>E980/100*$I$2*Main!$AF$2</f>
        <v>0</v>
      </c>
      <c r="G980" s="25">
        <f>F980*Main!$AF$4</f>
        <v>0</v>
      </c>
      <c r="H980" s="28"/>
    </row>
    <row r="981" spans="1:8" s="22" customFormat="1">
      <c r="A981" s="326">
        <v>9257425</v>
      </c>
      <c r="B981" s="329" t="s">
        <v>2551</v>
      </c>
      <c r="C981" s="23" t="s">
        <v>52</v>
      </c>
      <c r="D981" s="23">
        <v>10</v>
      </c>
      <c r="E981" s="24">
        <v>5004.3599999999997</v>
      </c>
      <c r="F981" s="24">
        <f>E981/100*$I$2*Main!$AF$2</f>
        <v>0</v>
      </c>
      <c r="G981" s="25">
        <f>F981*Main!$AF$4</f>
        <v>0</v>
      </c>
      <c r="H981" s="28"/>
    </row>
    <row r="982" spans="1:8" s="22" customFormat="1">
      <c r="A982" s="326">
        <v>9257426</v>
      </c>
      <c r="B982" s="329" t="s">
        <v>2552</v>
      </c>
      <c r="C982" s="23" t="s">
        <v>52</v>
      </c>
      <c r="D982" s="23">
        <v>10</v>
      </c>
      <c r="E982" s="24">
        <v>5569.16</v>
      </c>
      <c r="F982" s="24">
        <f>E982/100*$I$2*Main!$AF$2</f>
        <v>0</v>
      </c>
      <c r="G982" s="25">
        <f>F982*Main!$AF$4</f>
        <v>0</v>
      </c>
      <c r="H982" s="28"/>
    </row>
    <row r="983" spans="1:8" s="22" customFormat="1">
      <c r="A983" s="326">
        <v>9257427</v>
      </c>
      <c r="B983" s="329" t="s">
        <v>2553</v>
      </c>
      <c r="C983" s="23" t="s">
        <v>52</v>
      </c>
      <c r="D983" s="23">
        <v>10</v>
      </c>
      <c r="E983" s="24">
        <v>6698.77</v>
      </c>
      <c r="F983" s="24">
        <f>E983/100*$I$2*Main!$AF$2</f>
        <v>0</v>
      </c>
      <c r="G983" s="25">
        <f>F983*Main!$AF$4</f>
        <v>0</v>
      </c>
      <c r="H983" s="151"/>
    </row>
    <row r="984" spans="1:8" s="22" customFormat="1">
      <c r="A984" s="326">
        <v>9257428</v>
      </c>
      <c r="B984" s="329" t="s">
        <v>2554</v>
      </c>
      <c r="C984" s="23" t="s">
        <v>52</v>
      </c>
      <c r="D984" s="23">
        <v>10</v>
      </c>
      <c r="E984" s="24">
        <v>7263.61</v>
      </c>
      <c r="F984" s="24">
        <f>E984/100*$I$2*Main!$AF$2</f>
        <v>0</v>
      </c>
      <c r="G984" s="25">
        <f>F984*Main!$AF$4</f>
        <v>0</v>
      </c>
      <c r="H984" s="151"/>
    </row>
    <row r="985" spans="1:8" s="22" customFormat="1">
      <c r="A985" s="326">
        <v>9257429</v>
      </c>
      <c r="B985" s="329" t="s">
        <v>2555</v>
      </c>
      <c r="C985" s="23" t="s">
        <v>52</v>
      </c>
      <c r="D985" s="23">
        <v>10</v>
      </c>
      <c r="E985" s="24">
        <v>7828.38</v>
      </c>
      <c r="F985" s="24">
        <f>E985/100*$I$2*Main!$AF$2</f>
        <v>0</v>
      </c>
      <c r="G985" s="25">
        <f>F985*Main!$AF$4</f>
        <v>0</v>
      </c>
      <c r="H985" s="28"/>
    </row>
    <row r="986" spans="1:8" s="22" customFormat="1">
      <c r="A986" s="326">
        <v>9257430</v>
      </c>
      <c r="B986" s="329" t="s">
        <v>2556</v>
      </c>
      <c r="C986" s="23" t="s">
        <v>52</v>
      </c>
      <c r="D986" s="23">
        <v>10</v>
      </c>
      <c r="E986" s="24">
        <v>8958.02</v>
      </c>
      <c r="F986" s="24">
        <f>E986/100*$I$2*Main!$AF$2</f>
        <v>0</v>
      </c>
      <c r="G986" s="25">
        <f>F986*Main!$AF$4</f>
        <v>0</v>
      </c>
      <c r="H986" s="28"/>
    </row>
    <row r="987" spans="1:8" s="22" customFormat="1">
      <c r="A987" s="326">
        <v>9257530</v>
      </c>
      <c r="B987" s="329" t="s">
        <v>2557</v>
      </c>
      <c r="C987" s="23" t="s">
        <v>52</v>
      </c>
      <c r="D987" s="23">
        <v>10</v>
      </c>
      <c r="E987" s="24">
        <v>3874.72</v>
      </c>
      <c r="F987" s="24">
        <f>E987/100*$I$2*Main!$AF$2</f>
        <v>0</v>
      </c>
      <c r="G987" s="25">
        <f>F987*Main!$AF$4</f>
        <v>0</v>
      </c>
      <c r="H987" s="28"/>
    </row>
    <row r="988" spans="1:8" s="22" customFormat="1">
      <c r="A988" s="326">
        <v>9257531</v>
      </c>
      <c r="B988" s="329" t="s">
        <v>2558</v>
      </c>
      <c r="C988" s="23" t="s">
        <v>52</v>
      </c>
      <c r="D988" s="23">
        <v>10</v>
      </c>
      <c r="E988" s="24">
        <v>4439.57</v>
      </c>
      <c r="F988" s="24">
        <f>E988/100*$I$2*Main!$AF$2</f>
        <v>0</v>
      </c>
      <c r="G988" s="25">
        <f>F988*Main!$AF$4</f>
        <v>0</v>
      </c>
      <c r="H988" s="28"/>
    </row>
    <row r="989" spans="1:8" s="22" customFormat="1">
      <c r="A989" s="326">
        <v>9257532</v>
      </c>
      <c r="B989" s="329" t="s">
        <v>2559</v>
      </c>
      <c r="C989" s="23" t="s">
        <v>52</v>
      </c>
      <c r="D989" s="23">
        <v>10</v>
      </c>
      <c r="E989" s="24">
        <v>4721.95</v>
      </c>
      <c r="F989" s="24">
        <f>E989/100*$I$2*Main!$AF$2</f>
        <v>0</v>
      </c>
      <c r="G989" s="25">
        <f>F989*Main!$AF$4</f>
        <v>0</v>
      </c>
      <c r="H989" s="28"/>
    </row>
    <row r="990" spans="1:8" s="22" customFormat="1">
      <c r="A990" s="326">
        <v>9257533</v>
      </c>
      <c r="B990" s="329" t="s">
        <v>2560</v>
      </c>
      <c r="C990" s="23" t="s">
        <v>52</v>
      </c>
      <c r="D990" s="23">
        <v>10</v>
      </c>
      <c r="E990" s="24">
        <v>5004.3599999999997</v>
      </c>
      <c r="F990" s="24">
        <f>E990/100*$I$2*Main!$AF$2</f>
        <v>0</v>
      </c>
      <c r="G990" s="25">
        <f>F990*Main!$AF$4</f>
        <v>0</v>
      </c>
      <c r="H990" s="28"/>
    </row>
    <row r="991" spans="1:8" s="22" customFormat="1">
      <c r="A991" s="326">
        <v>9257534</v>
      </c>
      <c r="B991" s="329" t="s">
        <v>2561</v>
      </c>
      <c r="C991" s="23" t="s">
        <v>52</v>
      </c>
      <c r="D991" s="23">
        <v>10</v>
      </c>
      <c r="E991" s="24">
        <v>5569.16</v>
      </c>
      <c r="F991" s="24">
        <f>E991/100*$I$2*Main!$AF$2</f>
        <v>0</v>
      </c>
      <c r="G991" s="25">
        <f>F991*Main!$AF$4</f>
        <v>0</v>
      </c>
      <c r="H991" s="151"/>
    </row>
    <row r="992" spans="1:8" s="22" customFormat="1">
      <c r="A992" s="326">
        <v>9257535</v>
      </c>
      <c r="B992" s="329" t="s">
        <v>2562</v>
      </c>
      <c r="C992" s="23" t="s">
        <v>52</v>
      </c>
      <c r="D992" s="23">
        <v>10</v>
      </c>
      <c r="E992" s="24">
        <v>6698.77</v>
      </c>
      <c r="F992" s="24">
        <f>E992/100*$I$2*Main!$AF$2</f>
        <v>0</v>
      </c>
      <c r="G992" s="25">
        <f>F992*Main!$AF$4</f>
        <v>0</v>
      </c>
      <c r="H992" s="151"/>
    </row>
    <row r="993" spans="1:8" s="22" customFormat="1">
      <c r="A993" s="326">
        <v>9257536</v>
      </c>
      <c r="B993" s="329" t="s">
        <v>2563</v>
      </c>
      <c r="C993" s="23" t="s">
        <v>52</v>
      </c>
      <c r="D993" s="23">
        <v>10</v>
      </c>
      <c r="E993" s="24">
        <v>7263.61</v>
      </c>
      <c r="F993" s="24">
        <f>E993/100*$I$2*Main!$AF$2</f>
        <v>0</v>
      </c>
      <c r="G993" s="25">
        <f>F993*Main!$AF$4</f>
        <v>0</v>
      </c>
      <c r="H993" s="28"/>
    </row>
    <row r="994" spans="1:8" s="22" customFormat="1">
      <c r="A994" s="326">
        <v>9257537</v>
      </c>
      <c r="B994" s="329" t="s">
        <v>2564</v>
      </c>
      <c r="C994" s="23" t="s">
        <v>52</v>
      </c>
      <c r="D994" s="23">
        <v>10</v>
      </c>
      <c r="E994" s="24">
        <v>7828.38</v>
      </c>
      <c r="F994" s="24">
        <f>E994/100*$I$2*Main!$AF$2</f>
        <v>0</v>
      </c>
      <c r="G994" s="25">
        <f>F994*Main!$AF$4</f>
        <v>0</v>
      </c>
      <c r="H994" s="28"/>
    </row>
    <row r="995" spans="1:8" s="22" customFormat="1">
      <c r="A995" s="326">
        <v>9257538</v>
      </c>
      <c r="B995" s="329" t="s">
        <v>2565</v>
      </c>
      <c r="C995" s="23" t="s">
        <v>52</v>
      </c>
      <c r="D995" s="23">
        <v>10</v>
      </c>
      <c r="E995" s="24">
        <v>8958.02</v>
      </c>
      <c r="F995" s="24">
        <f>E995/100*$I$2*Main!$AF$2</f>
        <v>0</v>
      </c>
      <c r="G995" s="25">
        <f>F995*Main!$AF$4</f>
        <v>0</v>
      </c>
      <c r="H995" s="28"/>
    </row>
    <row r="996" spans="1:8" s="22" customFormat="1">
      <c r="A996" s="326">
        <v>9257557</v>
      </c>
      <c r="B996" s="329" t="s">
        <v>2566</v>
      </c>
      <c r="C996" s="23" t="s">
        <v>52</v>
      </c>
      <c r="D996" s="23">
        <v>10</v>
      </c>
      <c r="E996" s="24">
        <v>3874.72</v>
      </c>
      <c r="F996" s="24">
        <f>E996/100*$I$2*Main!$AF$2</f>
        <v>0</v>
      </c>
      <c r="G996" s="25">
        <f>F996*Main!$AF$4</f>
        <v>0</v>
      </c>
      <c r="H996" s="151"/>
    </row>
    <row r="997" spans="1:8" s="22" customFormat="1">
      <c r="A997" s="326">
        <v>9257558</v>
      </c>
      <c r="B997" s="329" t="s">
        <v>2567</v>
      </c>
      <c r="C997" s="23" t="s">
        <v>52</v>
      </c>
      <c r="D997" s="23">
        <v>10</v>
      </c>
      <c r="E997" s="24">
        <v>4439.57</v>
      </c>
      <c r="F997" s="24">
        <f>E997/100*$I$2*Main!$AF$2</f>
        <v>0</v>
      </c>
      <c r="G997" s="25">
        <f>F997*Main!$AF$4</f>
        <v>0</v>
      </c>
      <c r="H997" s="151"/>
    </row>
    <row r="998" spans="1:8" s="22" customFormat="1">
      <c r="A998" s="326">
        <v>9257559</v>
      </c>
      <c r="B998" s="329" t="s">
        <v>2568</v>
      </c>
      <c r="C998" s="23" t="s">
        <v>52</v>
      </c>
      <c r="D998" s="23">
        <v>10</v>
      </c>
      <c r="E998" s="24">
        <v>4721.95</v>
      </c>
      <c r="F998" s="24">
        <f>E998/100*$I$2*Main!$AF$2</f>
        <v>0</v>
      </c>
      <c r="G998" s="25">
        <f>F998*Main!$AF$4</f>
        <v>0</v>
      </c>
      <c r="H998" s="28"/>
    </row>
    <row r="999" spans="1:8" s="22" customFormat="1">
      <c r="A999" s="326">
        <v>9257560</v>
      </c>
      <c r="B999" s="329" t="s">
        <v>2569</v>
      </c>
      <c r="C999" s="23" t="s">
        <v>52</v>
      </c>
      <c r="D999" s="23">
        <v>10</v>
      </c>
      <c r="E999" s="24">
        <v>5004.3599999999997</v>
      </c>
      <c r="F999" s="24">
        <f>E999/100*$I$2*Main!$AF$2</f>
        <v>0</v>
      </c>
      <c r="G999" s="25">
        <f>F999*Main!$AF$4</f>
        <v>0</v>
      </c>
      <c r="H999" s="28"/>
    </row>
    <row r="1000" spans="1:8" s="22" customFormat="1">
      <c r="A1000" s="326">
        <v>9257561</v>
      </c>
      <c r="B1000" s="329" t="s">
        <v>2570</v>
      </c>
      <c r="C1000" s="23" t="s">
        <v>52</v>
      </c>
      <c r="D1000" s="23">
        <v>10</v>
      </c>
      <c r="E1000" s="24">
        <v>5569.16</v>
      </c>
      <c r="F1000" s="24">
        <f>E1000/100*$I$2*Main!$AF$2</f>
        <v>0</v>
      </c>
      <c r="G1000" s="25">
        <f>F1000*Main!$AF$4</f>
        <v>0</v>
      </c>
      <c r="H1000" s="28"/>
    </row>
    <row r="1001" spans="1:8" s="22" customFormat="1">
      <c r="A1001" s="326">
        <v>9257562</v>
      </c>
      <c r="B1001" s="329" t="s">
        <v>2571</v>
      </c>
      <c r="C1001" s="23" t="s">
        <v>52</v>
      </c>
      <c r="D1001" s="23">
        <v>10</v>
      </c>
      <c r="E1001" s="24">
        <v>6698.77</v>
      </c>
      <c r="F1001" s="24">
        <f>E1001/100*$I$2*Main!$AF$2</f>
        <v>0</v>
      </c>
      <c r="G1001" s="25">
        <f>F1001*Main!$AF$4</f>
        <v>0</v>
      </c>
      <c r="H1001" s="28"/>
    </row>
    <row r="1002" spans="1:8" s="22" customFormat="1">
      <c r="A1002" s="326">
        <v>9257563</v>
      </c>
      <c r="B1002" s="329" t="s">
        <v>2572</v>
      </c>
      <c r="C1002" s="23" t="s">
        <v>52</v>
      </c>
      <c r="D1002" s="23">
        <v>10</v>
      </c>
      <c r="E1002" s="24">
        <v>7263.61</v>
      </c>
      <c r="F1002" s="24">
        <f>E1002/100*$I$2*Main!$AF$2</f>
        <v>0</v>
      </c>
      <c r="G1002" s="25">
        <f>F1002*Main!$AF$4</f>
        <v>0</v>
      </c>
      <c r="H1002" s="28"/>
    </row>
    <row r="1003" spans="1:8" s="22" customFormat="1">
      <c r="A1003" s="326">
        <v>9257564</v>
      </c>
      <c r="B1003" s="329" t="s">
        <v>2573</v>
      </c>
      <c r="C1003" s="23" t="s">
        <v>52</v>
      </c>
      <c r="D1003" s="23">
        <v>10</v>
      </c>
      <c r="E1003" s="24">
        <v>7828.38</v>
      </c>
      <c r="F1003" s="24">
        <f>E1003/100*$I$2*Main!$AF$2</f>
        <v>0</v>
      </c>
      <c r="G1003" s="25">
        <f>F1003*Main!$AF$4</f>
        <v>0</v>
      </c>
      <c r="H1003" s="28"/>
    </row>
    <row r="1004" spans="1:8" s="22" customFormat="1">
      <c r="A1004" s="326">
        <v>9257565</v>
      </c>
      <c r="B1004" s="329" t="s">
        <v>2574</v>
      </c>
      <c r="C1004" s="23" t="s">
        <v>52</v>
      </c>
      <c r="D1004" s="23">
        <v>10</v>
      </c>
      <c r="E1004" s="24">
        <v>8958.02</v>
      </c>
      <c r="F1004" s="24">
        <f>E1004/100*$I$2*Main!$AF$2</f>
        <v>0</v>
      </c>
      <c r="G1004" s="25">
        <f>F1004*Main!$AF$4</f>
        <v>0</v>
      </c>
      <c r="H1004" s="151"/>
    </row>
    <row r="1005" spans="1:8" s="22" customFormat="1">
      <c r="A1005" s="326">
        <v>9257663</v>
      </c>
      <c r="B1005" s="329" t="s">
        <v>2575</v>
      </c>
      <c r="C1005" s="23"/>
      <c r="D1005" s="23">
        <v>1</v>
      </c>
      <c r="E1005" s="24">
        <v>4669.28</v>
      </c>
      <c r="F1005" s="24">
        <f>E1005/100*$I$2*Main!$AF$2</f>
        <v>0</v>
      </c>
      <c r="G1005" s="25">
        <f>F1005*Main!$AF$4</f>
        <v>0</v>
      </c>
      <c r="H1005" s="151"/>
    </row>
    <row r="1006" spans="1:8" s="22" customFormat="1">
      <c r="A1006" s="326">
        <v>9257651</v>
      </c>
      <c r="B1006" s="329" t="s">
        <v>2576</v>
      </c>
      <c r="C1006" s="23"/>
      <c r="D1006" s="23">
        <v>1</v>
      </c>
      <c r="E1006" s="24">
        <v>2912.36</v>
      </c>
      <c r="F1006" s="24">
        <f>E1006/100*$I$2*Main!$AF$2</f>
        <v>0</v>
      </c>
      <c r="G1006" s="25">
        <f>F1006*Main!$AF$4</f>
        <v>0</v>
      </c>
      <c r="H1006" s="28"/>
    </row>
    <row r="1007" spans="1:8" s="22" customFormat="1">
      <c r="A1007" s="326">
        <v>9257657</v>
      </c>
      <c r="B1007" s="329" t="s">
        <v>2577</v>
      </c>
      <c r="C1007" s="23"/>
      <c r="D1007" s="23">
        <v>1</v>
      </c>
      <c r="E1007" s="24">
        <v>2912.36</v>
      </c>
      <c r="F1007" s="24">
        <f>E1007/100*$I$2*Main!$AF$2</f>
        <v>0</v>
      </c>
      <c r="G1007" s="25">
        <f>F1007*Main!$AF$4</f>
        <v>0</v>
      </c>
      <c r="H1007" s="28"/>
    </row>
    <row r="1008" spans="1:8" s="22" customFormat="1">
      <c r="A1008" s="326">
        <v>9257703</v>
      </c>
      <c r="B1008" s="329" t="s">
        <v>2578</v>
      </c>
      <c r="C1008" s="23"/>
      <c r="D1008" s="23">
        <v>200</v>
      </c>
      <c r="E1008" s="24">
        <v>29.77</v>
      </c>
      <c r="F1008" s="24">
        <f>E1008/100*$I$2*Main!$AF$2</f>
        <v>0</v>
      </c>
      <c r="G1008" s="25">
        <f>F1008*Main!$AF$4</f>
        <v>0</v>
      </c>
      <c r="H1008" s="28"/>
    </row>
    <row r="1009" spans="1:8" s="22" customFormat="1">
      <c r="A1009" s="326">
        <v>9255080</v>
      </c>
      <c r="B1009" s="329" t="s">
        <v>2581</v>
      </c>
      <c r="C1009" s="23" t="s">
        <v>52</v>
      </c>
      <c r="D1009" s="23">
        <v>10</v>
      </c>
      <c r="E1009" s="24">
        <v>1214.24</v>
      </c>
      <c r="F1009" s="24">
        <f>E1009/100*$I$2*Main!$AF$2</f>
        <v>0</v>
      </c>
      <c r="G1009" s="25">
        <f>F1009*Main!$AF$4</f>
        <v>0</v>
      </c>
      <c r="H1009" s="28"/>
    </row>
    <row r="1010" spans="1:8" s="22" customFormat="1">
      <c r="A1010" s="326">
        <v>9255081</v>
      </c>
      <c r="B1010" s="329" t="s">
        <v>2582</v>
      </c>
      <c r="C1010" s="23" t="s">
        <v>52</v>
      </c>
      <c r="D1010" s="23">
        <v>10</v>
      </c>
      <c r="E1010" s="24">
        <v>1214.24</v>
      </c>
      <c r="F1010" s="24">
        <f>E1010/100*$I$2*Main!$AF$2</f>
        <v>0</v>
      </c>
      <c r="G1010" s="25">
        <f>F1010*Main!$AF$4</f>
        <v>0</v>
      </c>
      <c r="H1010" s="28"/>
    </row>
    <row r="1011" spans="1:8" s="22" customFormat="1">
      <c r="A1011" s="326">
        <v>9255082</v>
      </c>
      <c r="B1011" s="329" t="s">
        <v>2583</v>
      </c>
      <c r="C1011" s="23"/>
      <c r="D1011" s="23">
        <v>10</v>
      </c>
      <c r="E1011" s="24">
        <v>1235.81</v>
      </c>
      <c r="F1011" s="24">
        <f>E1011/100*$I$2*Main!$AF$2</f>
        <v>0</v>
      </c>
      <c r="G1011" s="25">
        <f>F1011*Main!$AF$4</f>
        <v>0</v>
      </c>
      <c r="H1011" s="28"/>
    </row>
    <row r="1012" spans="1:8" s="22" customFormat="1">
      <c r="A1012" s="326">
        <v>9255083</v>
      </c>
      <c r="B1012" s="329" t="s">
        <v>2584</v>
      </c>
      <c r="C1012" s="23"/>
      <c r="D1012" s="23">
        <v>10</v>
      </c>
      <c r="E1012" s="24">
        <v>1235.81</v>
      </c>
      <c r="F1012" s="24">
        <f>E1012/100*$I$2*Main!$AF$2</f>
        <v>0</v>
      </c>
      <c r="G1012" s="25">
        <f>F1012*Main!$AF$4</f>
        <v>0</v>
      </c>
      <c r="H1012" s="151"/>
    </row>
    <row r="1013" spans="1:8" s="22" customFormat="1">
      <c r="A1013" s="326">
        <v>9255084</v>
      </c>
      <c r="B1013" s="329" t="s">
        <v>2585</v>
      </c>
      <c r="C1013" s="23"/>
      <c r="D1013" s="23">
        <v>10</v>
      </c>
      <c r="E1013" s="24">
        <v>1257.3699999999999</v>
      </c>
      <c r="F1013" s="24">
        <f>E1013/100*$I$2*Main!$AF$2</f>
        <v>0</v>
      </c>
      <c r="G1013" s="25">
        <f>F1013*Main!$AF$4</f>
        <v>0</v>
      </c>
      <c r="H1013" s="151"/>
    </row>
    <row r="1014" spans="1:8" s="22" customFormat="1">
      <c r="A1014" s="326">
        <v>9255085</v>
      </c>
      <c r="B1014" s="329" t="s">
        <v>2586</v>
      </c>
      <c r="C1014" s="23"/>
      <c r="D1014" s="23">
        <v>10</v>
      </c>
      <c r="E1014" s="24">
        <v>1257.3699999999999</v>
      </c>
      <c r="F1014" s="24">
        <f>E1014/100*$I$2*Main!$AF$2</f>
        <v>0</v>
      </c>
      <c r="G1014" s="25">
        <f>F1014*Main!$AF$4</f>
        <v>0</v>
      </c>
      <c r="H1014" s="28"/>
    </row>
    <row r="1015" spans="1:8" s="22" customFormat="1">
      <c r="A1015" s="326">
        <v>9255086</v>
      </c>
      <c r="B1015" s="329" t="s">
        <v>2587</v>
      </c>
      <c r="C1015" s="23" t="s">
        <v>52</v>
      </c>
      <c r="D1015" s="23">
        <v>10</v>
      </c>
      <c r="E1015" s="24">
        <v>1278.94</v>
      </c>
      <c r="F1015" s="24">
        <f>E1015/100*$I$2*Main!$AF$2</f>
        <v>0</v>
      </c>
      <c r="G1015" s="25">
        <f>F1015*Main!$AF$4</f>
        <v>0</v>
      </c>
      <c r="H1015" s="28"/>
    </row>
    <row r="1016" spans="1:8" s="22" customFormat="1">
      <c r="A1016" s="326">
        <v>9255087</v>
      </c>
      <c r="B1016" s="329" t="s">
        <v>2588</v>
      </c>
      <c r="C1016" s="23" t="s">
        <v>52</v>
      </c>
      <c r="D1016" s="23">
        <v>10</v>
      </c>
      <c r="E1016" s="24">
        <v>1278.94</v>
      </c>
      <c r="F1016" s="24">
        <f>E1016/100*$I$2*Main!$AF$2</f>
        <v>0</v>
      </c>
      <c r="G1016" s="25">
        <f>F1016*Main!$AF$4</f>
        <v>0</v>
      </c>
      <c r="H1016" s="28"/>
    </row>
    <row r="1017" spans="1:8" s="22" customFormat="1">
      <c r="A1017" s="326">
        <v>9255088</v>
      </c>
      <c r="B1017" s="329" t="s">
        <v>2589</v>
      </c>
      <c r="C1017" s="23"/>
      <c r="D1017" s="23">
        <v>20</v>
      </c>
      <c r="E1017" s="24">
        <v>1158.23</v>
      </c>
      <c r="F1017" s="24">
        <f>E1017/100*$I$2*Main!$AF$2</f>
        <v>0</v>
      </c>
      <c r="G1017" s="25">
        <f>F1017*Main!$AF$4</f>
        <v>0</v>
      </c>
      <c r="H1017" s="28"/>
    </row>
    <row r="1018" spans="1:8" s="22" customFormat="1">
      <c r="A1018" s="326">
        <v>9255089</v>
      </c>
      <c r="B1018" s="329" t="s">
        <v>2590</v>
      </c>
      <c r="C1018" s="23"/>
      <c r="D1018" s="23">
        <v>20</v>
      </c>
      <c r="E1018" s="24">
        <v>1158.23</v>
      </c>
      <c r="F1018" s="24">
        <f>E1018/100*$I$2*Main!$AF$2</f>
        <v>0</v>
      </c>
      <c r="G1018" s="25">
        <f>F1018*Main!$AF$4</f>
        <v>0</v>
      </c>
      <c r="H1018" s="28"/>
    </row>
    <row r="1019" spans="1:8" s="22" customFormat="1">
      <c r="A1019" s="326">
        <v>9255090</v>
      </c>
      <c r="B1019" s="329" t="s">
        <v>2591</v>
      </c>
      <c r="C1019" s="23"/>
      <c r="D1019" s="23">
        <v>20</v>
      </c>
      <c r="E1019" s="24">
        <v>1171.1500000000001</v>
      </c>
      <c r="F1019" s="24">
        <f>E1019/100*$I$2*Main!$AF$2</f>
        <v>0</v>
      </c>
      <c r="G1019" s="25">
        <f>F1019*Main!$AF$4</f>
        <v>0</v>
      </c>
      <c r="H1019" s="28"/>
    </row>
    <row r="1020" spans="1:8" s="22" customFormat="1">
      <c r="A1020" s="326">
        <v>9255091</v>
      </c>
      <c r="B1020" s="329" t="s">
        <v>2592</v>
      </c>
      <c r="C1020" s="23"/>
      <c r="D1020" s="23">
        <v>20</v>
      </c>
      <c r="E1020" s="24">
        <v>1171.1500000000001</v>
      </c>
      <c r="F1020" s="24">
        <f>E1020/100*$I$2*Main!$AF$2</f>
        <v>0</v>
      </c>
      <c r="G1020" s="25">
        <f>F1020*Main!$AF$4</f>
        <v>0</v>
      </c>
      <c r="H1020" s="28"/>
    </row>
    <row r="1021" spans="1:8" s="22" customFormat="1">
      <c r="A1021" s="326">
        <v>9255092</v>
      </c>
      <c r="B1021" s="329" t="s">
        <v>2593</v>
      </c>
      <c r="C1021" s="23"/>
      <c r="D1021" s="23">
        <v>20</v>
      </c>
      <c r="E1021" s="24">
        <v>1192.7</v>
      </c>
      <c r="F1021" s="24">
        <f>E1021/100*$I$2*Main!$AF$2</f>
        <v>0</v>
      </c>
      <c r="G1021" s="25">
        <f>F1021*Main!$AF$4</f>
        <v>0</v>
      </c>
      <c r="H1021" s="28"/>
    </row>
    <row r="1022" spans="1:8" s="22" customFormat="1">
      <c r="A1022" s="326">
        <v>9255093</v>
      </c>
      <c r="B1022" s="329" t="s">
        <v>2594</v>
      </c>
      <c r="C1022" s="23"/>
      <c r="D1022" s="23">
        <v>20</v>
      </c>
      <c r="E1022" s="24">
        <v>1192.7</v>
      </c>
      <c r="F1022" s="24">
        <f>E1022/100*$I$2*Main!$AF$2</f>
        <v>0</v>
      </c>
      <c r="G1022" s="25">
        <f>F1022*Main!$AF$4</f>
        <v>0</v>
      </c>
      <c r="H1022" s="151"/>
    </row>
    <row r="1023" spans="1:8" s="22" customFormat="1">
      <c r="A1023" s="326">
        <v>9255094</v>
      </c>
      <c r="B1023" s="329" t="s">
        <v>2595</v>
      </c>
      <c r="C1023" s="23"/>
      <c r="D1023" s="23">
        <v>20</v>
      </c>
      <c r="E1023" s="24">
        <v>1214.24</v>
      </c>
      <c r="F1023" s="24">
        <f>E1023/100*$I$2*Main!$AF$2</f>
        <v>0</v>
      </c>
      <c r="G1023" s="25">
        <f>F1023*Main!$AF$4</f>
        <v>0</v>
      </c>
      <c r="H1023" s="151"/>
    </row>
    <row r="1024" spans="1:8" s="22" customFormat="1">
      <c r="A1024" s="326">
        <v>9255095</v>
      </c>
      <c r="B1024" s="329" t="s">
        <v>2596</v>
      </c>
      <c r="C1024" s="23"/>
      <c r="D1024" s="23">
        <v>20</v>
      </c>
      <c r="E1024" s="24">
        <v>1214.24</v>
      </c>
      <c r="F1024" s="24">
        <f>E1024/100*$I$2*Main!$AF$2</f>
        <v>0</v>
      </c>
      <c r="G1024" s="25">
        <f>F1024*Main!$AF$4</f>
        <v>0</v>
      </c>
      <c r="H1024" s="28"/>
    </row>
    <row r="1025" spans="1:8" s="22" customFormat="1">
      <c r="A1025" s="326">
        <v>9255096</v>
      </c>
      <c r="B1025" s="329" t="s">
        <v>2597</v>
      </c>
      <c r="C1025" s="23"/>
      <c r="D1025" s="23">
        <v>20</v>
      </c>
      <c r="E1025" s="24">
        <v>1235.81</v>
      </c>
      <c r="F1025" s="24">
        <f>E1025/100*$I$2*Main!$AF$2</f>
        <v>0</v>
      </c>
      <c r="G1025" s="25">
        <f>F1025*Main!$AF$4</f>
        <v>0</v>
      </c>
      <c r="H1025" s="28"/>
    </row>
    <row r="1026" spans="1:8" s="22" customFormat="1">
      <c r="A1026" s="326">
        <v>9255097</v>
      </c>
      <c r="B1026" s="329" t="s">
        <v>2598</v>
      </c>
      <c r="C1026" s="23"/>
      <c r="D1026" s="23">
        <v>20</v>
      </c>
      <c r="E1026" s="24">
        <v>1235.81</v>
      </c>
      <c r="F1026" s="24">
        <f>E1026/100*$I$2*Main!$AF$2</f>
        <v>0</v>
      </c>
      <c r="G1026" s="25">
        <f>F1026*Main!$AF$4</f>
        <v>0</v>
      </c>
      <c r="H1026" s="28"/>
    </row>
    <row r="1027" spans="1:8" s="22" customFormat="1">
      <c r="A1027" s="326">
        <v>9255098</v>
      </c>
      <c r="B1027" s="329" t="s">
        <v>2599</v>
      </c>
      <c r="C1027" s="23"/>
      <c r="D1027" s="23">
        <v>20</v>
      </c>
      <c r="E1027" s="24">
        <v>1257.3699999999999</v>
      </c>
      <c r="F1027" s="24">
        <f>E1027/100*$I$2*Main!$AF$2</f>
        <v>0</v>
      </c>
      <c r="G1027" s="25">
        <f>F1027*Main!$AF$4</f>
        <v>0</v>
      </c>
      <c r="H1027" s="28"/>
    </row>
    <row r="1028" spans="1:8" s="22" customFormat="1">
      <c r="A1028" s="326">
        <v>9255099</v>
      </c>
      <c r="B1028" s="329" t="s">
        <v>2600</v>
      </c>
      <c r="C1028" s="23"/>
      <c r="D1028" s="23">
        <v>20</v>
      </c>
      <c r="E1028" s="24">
        <v>1257.3699999999999</v>
      </c>
      <c r="F1028" s="24">
        <f>E1028/100*$I$2*Main!$AF$2</f>
        <v>0</v>
      </c>
      <c r="G1028" s="25">
        <f>F1028*Main!$AF$4</f>
        <v>0</v>
      </c>
      <c r="H1028" s="28"/>
    </row>
    <row r="1029" spans="1:8" s="22" customFormat="1">
      <c r="A1029" s="326">
        <v>9255100</v>
      </c>
      <c r="B1029" s="329" t="s">
        <v>2601</v>
      </c>
      <c r="C1029" s="23" t="s">
        <v>52</v>
      </c>
      <c r="D1029" s="23">
        <v>20</v>
      </c>
      <c r="E1029" s="24">
        <v>1278.94</v>
      </c>
      <c r="F1029" s="24">
        <f>E1029/100*$I$2*Main!$AF$2</f>
        <v>0</v>
      </c>
      <c r="G1029" s="25">
        <f>F1029*Main!$AF$4</f>
        <v>0</v>
      </c>
      <c r="H1029" s="28"/>
    </row>
    <row r="1030" spans="1:8" s="22" customFormat="1">
      <c r="A1030" s="326">
        <v>9255101</v>
      </c>
      <c r="B1030" s="329" t="s">
        <v>2602</v>
      </c>
      <c r="C1030" s="23" t="s">
        <v>52</v>
      </c>
      <c r="D1030" s="23">
        <v>20</v>
      </c>
      <c r="E1030" s="24">
        <v>1278.94</v>
      </c>
      <c r="F1030" s="24">
        <f>E1030/100*$I$2*Main!$AF$2</f>
        <v>0</v>
      </c>
      <c r="G1030" s="25">
        <f>F1030*Main!$AF$4</f>
        <v>0</v>
      </c>
      <c r="H1030" s="151"/>
    </row>
    <row r="1031" spans="1:8" s="22" customFormat="1">
      <c r="A1031" s="326">
        <v>9255102</v>
      </c>
      <c r="B1031" s="329" t="s">
        <v>2603</v>
      </c>
      <c r="C1031" s="23" t="s">
        <v>52</v>
      </c>
      <c r="D1031" s="23">
        <v>20</v>
      </c>
      <c r="E1031" s="24">
        <v>1311.46</v>
      </c>
      <c r="F1031" s="24">
        <f>E1031/100*$I$2*Main!$AF$2</f>
        <v>0</v>
      </c>
      <c r="G1031" s="25">
        <f>F1031*Main!$AF$4</f>
        <v>0</v>
      </c>
      <c r="H1031" s="151"/>
    </row>
    <row r="1032" spans="1:8" s="22" customFormat="1">
      <c r="A1032" s="326">
        <v>9255103</v>
      </c>
      <c r="B1032" s="329" t="s">
        <v>2604</v>
      </c>
      <c r="C1032" s="23" t="s">
        <v>52</v>
      </c>
      <c r="D1032" s="23">
        <v>20</v>
      </c>
      <c r="E1032" s="24">
        <v>1311.46</v>
      </c>
      <c r="F1032" s="24">
        <f>E1032/100*$I$2*Main!$AF$2</f>
        <v>0</v>
      </c>
      <c r="G1032" s="25">
        <f>F1032*Main!$AF$4</f>
        <v>0</v>
      </c>
      <c r="H1032" s="28"/>
    </row>
    <row r="1033" spans="1:8" s="22" customFormat="1">
      <c r="A1033" s="326">
        <v>9255104</v>
      </c>
      <c r="B1033" s="329" t="s">
        <v>2605</v>
      </c>
      <c r="C1033" s="23" t="s">
        <v>52</v>
      </c>
      <c r="D1033" s="23">
        <v>20</v>
      </c>
      <c r="E1033" s="24">
        <v>1355.63</v>
      </c>
      <c r="F1033" s="24">
        <f>E1033/100*$I$2*Main!$AF$2</f>
        <v>0</v>
      </c>
      <c r="G1033" s="25">
        <f>F1033*Main!$AF$4</f>
        <v>0</v>
      </c>
      <c r="H1033" s="28"/>
    </row>
    <row r="1034" spans="1:8" s="22" customFormat="1">
      <c r="A1034" s="326">
        <v>9255105</v>
      </c>
      <c r="B1034" s="329" t="s">
        <v>2606</v>
      </c>
      <c r="C1034" s="23" t="s">
        <v>52</v>
      </c>
      <c r="D1034" s="23">
        <v>20</v>
      </c>
      <c r="E1034" s="24">
        <v>1355.63</v>
      </c>
      <c r="F1034" s="24">
        <f>E1034/100*$I$2*Main!$AF$2</f>
        <v>0</v>
      </c>
      <c r="G1034" s="25">
        <f>F1034*Main!$AF$4</f>
        <v>0</v>
      </c>
      <c r="H1034" s="28"/>
    </row>
    <row r="1035" spans="1:8" s="22" customFormat="1">
      <c r="A1035" s="326">
        <v>9255106</v>
      </c>
      <c r="B1035" s="329" t="s">
        <v>4731</v>
      </c>
      <c r="C1035" s="23"/>
      <c r="D1035" s="23">
        <v>20</v>
      </c>
      <c r="E1035" s="24">
        <v>1492.2</v>
      </c>
      <c r="F1035" s="24">
        <f>E1035/100*$I$2*Main!$AF$2</f>
        <v>0</v>
      </c>
      <c r="G1035" s="25">
        <f>F1035*Main!$AF$4</f>
        <v>0</v>
      </c>
      <c r="H1035" s="28"/>
    </row>
    <row r="1036" spans="1:8" s="22" customFormat="1">
      <c r="A1036" s="326">
        <v>9255107</v>
      </c>
      <c r="B1036" s="329" t="s">
        <v>4732</v>
      </c>
      <c r="C1036" s="23"/>
      <c r="D1036" s="23">
        <v>20</v>
      </c>
      <c r="E1036" s="24">
        <v>1492.2</v>
      </c>
      <c r="F1036" s="24">
        <f>E1036/100*$I$2*Main!$AF$2</f>
        <v>0</v>
      </c>
      <c r="G1036" s="25">
        <f>F1036*Main!$AF$4</f>
        <v>0</v>
      </c>
      <c r="H1036" s="28"/>
    </row>
    <row r="1037" spans="1:8" s="22" customFormat="1">
      <c r="A1037" s="326">
        <v>9255108</v>
      </c>
      <c r="B1037" s="329" t="s">
        <v>2607</v>
      </c>
      <c r="C1037" s="23"/>
      <c r="D1037" s="23">
        <v>20</v>
      </c>
      <c r="E1037" s="24">
        <v>1492.19</v>
      </c>
      <c r="F1037" s="24">
        <f>E1037/100*$I$2*Main!$AF$2</f>
        <v>0</v>
      </c>
      <c r="G1037" s="25">
        <f>F1037*Main!$AF$4</f>
        <v>0</v>
      </c>
      <c r="H1037" s="28"/>
    </row>
    <row r="1038" spans="1:8" s="22" customFormat="1">
      <c r="A1038" s="326">
        <v>9255109</v>
      </c>
      <c r="B1038" s="329" t="s">
        <v>2608</v>
      </c>
      <c r="C1038" s="23"/>
      <c r="D1038" s="23">
        <v>20</v>
      </c>
      <c r="E1038" s="24">
        <v>1492.19</v>
      </c>
      <c r="F1038" s="24">
        <f>E1038/100*$I$2*Main!$AF$2</f>
        <v>0</v>
      </c>
      <c r="G1038" s="25">
        <f>F1038*Main!$AF$4</f>
        <v>0</v>
      </c>
      <c r="H1038" s="28"/>
    </row>
    <row r="1039" spans="1:8" s="22" customFormat="1">
      <c r="A1039" s="326">
        <v>9255110</v>
      </c>
      <c r="B1039" s="329" t="s">
        <v>2609</v>
      </c>
      <c r="C1039" s="23"/>
      <c r="D1039" s="23">
        <v>20</v>
      </c>
      <c r="E1039" s="24">
        <v>1519.64</v>
      </c>
      <c r="F1039" s="24">
        <f>E1039/100*$I$2*Main!$AF$2</f>
        <v>0</v>
      </c>
      <c r="G1039" s="25">
        <f>F1039*Main!$AF$4</f>
        <v>0</v>
      </c>
      <c r="H1039" s="28"/>
    </row>
    <row r="1040" spans="1:8" s="22" customFormat="1">
      <c r="A1040" s="326">
        <v>9255111</v>
      </c>
      <c r="B1040" s="329" t="s">
        <v>2610</v>
      </c>
      <c r="C1040" s="23"/>
      <c r="D1040" s="23">
        <v>20</v>
      </c>
      <c r="E1040" s="24">
        <v>1519.64</v>
      </c>
      <c r="F1040" s="24">
        <f>E1040/100*$I$2*Main!$AF$2</f>
        <v>0</v>
      </c>
      <c r="G1040" s="25">
        <f>F1040*Main!$AF$4</f>
        <v>0</v>
      </c>
      <c r="H1040" s="28"/>
    </row>
    <row r="1041" spans="1:8" s="22" customFormat="1">
      <c r="A1041" s="326">
        <v>9255112</v>
      </c>
      <c r="B1041" s="329" t="s">
        <v>2611</v>
      </c>
      <c r="C1041" s="23"/>
      <c r="D1041" s="23">
        <v>20</v>
      </c>
      <c r="E1041" s="24">
        <v>1547.09</v>
      </c>
      <c r="F1041" s="24">
        <f>E1041/100*$I$2*Main!$AF$2</f>
        <v>0</v>
      </c>
      <c r="G1041" s="25">
        <f>F1041*Main!$AF$4</f>
        <v>0</v>
      </c>
      <c r="H1041" s="28"/>
    </row>
    <row r="1042" spans="1:8" s="22" customFormat="1">
      <c r="A1042" s="326">
        <v>9255113</v>
      </c>
      <c r="B1042" s="329" t="s">
        <v>2612</v>
      </c>
      <c r="C1042" s="23"/>
      <c r="D1042" s="23">
        <v>20</v>
      </c>
      <c r="E1042" s="24">
        <v>1547.09</v>
      </c>
      <c r="F1042" s="24">
        <f>E1042/100*$I$2*Main!$AF$2</f>
        <v>0</v>
      </c>
      <c r="G1042" s="25">
        <f>F1042*Main!$AF$4</f>
        <v>0</v>
      </c>
      <c r="H1042" s="28"/>
    </row>
    <row r="1043" spans="1:8" s="22" customFormat="1">
      <c r="A1043" s="326">
        <v>9255114</v>
      </c>
      <c r="B1043" s="329" t="s">
        <v>2613</v>
      </c>
      <c r="C1043" s="23"/>
      <c r="D1043" s="23">
        <v>20</v>
      </c>
      <c r="E1043" s="24">
        <v>1574.6</v>
      </c>
      <c r="F1043" s="24">
        <f>E1043/100*$I$2*Main!$AF$2</f>
        <v>0</v>
      </c>
      <c r="G1043" s="25">
        <f>F1043*Main!$AF$4</f>
        <v>0</v>
      </c>
      <c r="H1043" s="28"/>
    </row>
    <row r="1044" spans="1:8" s="22" customFormat="1">
      <c r="A1044" s="326">
        <v>9255115</v>
      </c>
      <c r="B1044" s="329" t="s">
        <v>2614</v>
      </c>
      <c r="C1044" s="23"/>
      <c r="D1044" s="23">
        <v>20</v>
      </c>
      <c r="E1044" s="24">
        <v>1574.6</v>
      </c>
      <c r="F1044" s="24">
        <f>E1044/100*$I$2*Main!$AF$2</f>
        <v>0</v>
      </c>
      <c r="G1044" s="25">
        <f>F1044*Main!$AF$4</f>
        <v>0</v>
      </c>
      <c r="H1044" s="28"/>
    </row>
    <row r="1045" spans="1:8" s="22" customFormat="1">
      <c r="A1045" s="326">
        <v>9255116</v>
      </c>
      <c r="B1045" s="329" t="s">
        <v>2615</v>
      </c>
      <c r="C1045" s="23"/>
      <c r="D1045" s="23">
        <v>20</v>
      </c>
      <c r="E1045" s="24">
        <v>1602.05</v>
      </c>
      <c r="F1045" s="24">
        <f>E1045/100*$I$2*Main!$AF$2</f>
        <v>0</v>
      </c>
      <c r="G1045" s="25">
        <f>F1045*Main!$AF$4</f>
        <v>0</v>
      </c>
      <c r="H1045" s="28"/>
    </row>
    <row r="1046" spans="1:8" s="22" customFormat="1">
      <c r="A1046" s="326">
        <v>9255117</v>
      </c>
      <c r="B1046" s="329" t="s">
        <v>2616</v>
      </c>
      <c r="C1046" s="23"/>
      <c r="D1046" s="23">
        <v>20</v>
      </c>
      <c r="E1046" s="24">
        <v>1602.05</v>
      </c>
      <c r="F1046" s="24">
        <f>E1046/100*$I$2*Main!$AF$2</f>
        <v>0</v>
      </c>
      <c r="G1046" s="25">
        <f>F1046*Main!$AF$4</f>
        <v>0</v>
      </c>
      <c r="H1046" s="28"/>
    </row>
    <row r="1047" spans="1:8" s="22" customFormat="1">
      <c r="A1047" s="326">
        <v>9255118</v>
      </c>
      <c r="B1047" s="329" t="s">
        <v>2617</v>
      </c>
      <c r="C1047" s="23" t="s">
        <v>52</v>
      </c>
      <c r="D1047" s="23">
        <v>20</v>
      </c>
      <c r="E1047" s="24">
        <v>1629.5</v>
      </c>
      <c r="F1047" s="24">
        <f>E1047/100*$I$2*Main!$AF$2</f>
        <v>0</v>
      </c>
      <c r="G1047" s="25">
        <f>F1047*Main!$AF$4</f>
        <v>0</v>
      </c>
      <c r="H1047" s="28"/>
    </row>
    <row r="1048" spans="1:8" s="22" customFormat="1">
      <c r="A1048" s="326">
        <v>9255119</v>
      </c>
      <c r="B1048" s="329" t="s">
        <v>2618</v>
      </c>
      <c r="C1048" s="23" t="s">
        <v>52</v>
      </c>
      <c r="D1048" s="23">
        <v>20</v>
      </c>
      <c r="E1048" s="24">
        <v>1629.5</v>
      </c>
      <c r="F1048" s="24">
        <f>E1048/100*$I$2*Main!$AF$2</f>
        <v>0</v>
      </c>
      <c r="G1048" s="25">
        <f>F1048*Main!$AF$4</f>
        <v>0</v>
      </c>
      <c r="H1048" s="28"/>
    </row>
    <row r="1049" spans="1:8" s="22" customFormat="1">
      <c r="A1049" s="326">
        <v>9255120</v>
      </c>
      <c r="B1049" s="329" t="s">
        <v>2619</v>
      </c>
      <c r="C1049" s="23" t="s">
        <v>52</v>
      </c>
      <c r="D1049" s="23">
        <v>20</v>
      </c>
      <c r="E1049" s="24">
        <v>1670.93</v>
      </c>
      <c r="F1049" s="24">
        <f>E1049/100*$I$2*Main!$AF$2</f>
        <v>0</v>
      </c>
      <c r="G1049" s="25">
        <f>F1049*Main!$AF$4</f>
        <v>0</v>
      </c>
      <c r="H1049" s="28"/>
    </row>
    <row r="1050" spans="1:8" s="22" customFormat="1">
      <c r="A1050" s="326">
        <v>9255121</v>
      </c>
      <c r="B1050" s="329" t="s">
        <v>2620</v>
      </c>
      <c r="C1050" s="23" t="s">
        <v>52</v>
      </c>
      <c r="D1050" s="23">
        <v>20</v>
      </c>
      <c r="E1050" s="24">
        <v>1670.93</v>
      </c>
      <c r="F1050" s="24">
        <f>E1050/100*$I$2*Main!$AF$2</f>
        <v>0</v>
      </c>
      <c r="G1050" s="25">
        <f>F1050*Main!$AF$4</f>
        <v>0</v>
      </c>
      <c r="H1050" s="28"/>
    </row>
    <row r="1051" spans="1:8" s="22" customFormat="1">
      <c r="A1051" s="326">
        <v>9255122</v>
      </c>
      <c r="B1051" s="329" t="s">
        <v>4733</v>
      </c>
      <c r="C1051" s="23"/>
      <c r="D1051" s="23">
        <v>20</v>
      </c>
      <c r="E1051" s="24">
        <v>1750.03</v>
      </c>
      <c r="F1051" s="24">
        <f>E1051/100*$I$2*Main!$AF$2</f>
        <v>0</v>
      </c>
      <c r="G1051" s="25">
        <f>F1051*Main!$AF$4</f>
        <v>0</v>
      </c>
      <c r="H1051" s="28"/>
    </row>
    <row r="1052" spans="1:8" s="22" customFormat="1">
      <c r="A1052" s="326">
        <v>9255123</v>
      </c>
      <c r="B1052" s="329" t="s">
        <v>4734</v>
      </c>
      <c r="C1052" s="23"/>
      <c r="D1052" s="23">
        <v>20</v>
      </c>
      <c r="E1052" s="24">
        <v>1750.03</v>
      </c>
      <c r="F1052" s="24">
        <f>E1052/100*$I$2*Main!$AF$2</f>
        <v>0</v>
      </c>
      <c r="G1052" s="25">
        <f>F1052*Main!$AF$4</f>
        <v>0</v>
      </c>
      <c r="H1052" s="151"/>
    </row>
    <row r="1053" spans="1:8" s="22" customFormat="1">
      <c r="A1053" s="326">
        <v>9255124</v>
      </c>
      <c r="B1053" s="329" t="s">
        <v>2621</v>
      </c>
      <c r="C1053" s="23"/>
      <c r="D1053" s="23">
        <v>10</v>
      </c>
      <c r="E1053" s="24">
        <v>1913.95</v>
      </c>
      <c r="F1053" s="24">
        <f>E1053/100*$I$2*Main!$AF$2</f>
        <v>0</v>
      </c>
      <c r="G1053" s="25">
        <f>F1053*Main!$AF$4</f>
        <v>0</v>
      </c>
      <c r="H1053" s="151"/>
    </row>
    <row r="1054" spans="1:8" s="22" customFormat="1">
      <c r="A1054" s="326">
        <v>9255125</v>
      </c>
      <c r="B1054" s="329" t="s">
        <v>2622</v>
      </c>
      <c r="C1054" s="23"/>
      <c r="D1054" s="23">
        <v>10</v>
      </c>
      <c r="E1054" s="24">
        <v>1913.95</v>
      </c>
      <c r="F1054" s="24">
        <f>E1054/100*$I$2*Main!$AF$2</f>
        <v>0</v>
      </c>
      <c r="G1054" s="25">
        <f>F1054*Main!$AF$4</f>
        <v>0</v>
      </c>
      <c r="H1054" s="28"/>
    </row>
    <row r="1055" spans="1:8" s="22" customFormat="1">
      <c r="A1055" s="326">
        <v>9255126</v>
      </c>
      <c r="B1055" s="329" t="s">
        <v>2623</v>
      </c>
      <c r="C1055" s="23"/>
      <c r="D1055" s="23">
        <v>10</v>
      </c>
      <c r="E1055" s="24">
        <v>1935.28</v>
      </c>
      <c r="F1055" s="24">
        <f>E1055/100*$I$2*Main!$AF$2</f>
        <v>0</v>
      </c>
      <c r="G1055" s="25">
        <f>F1055*Main!$AF$4</f>
        <v>0</v>
      </c>
      <c r="H1055" s="28"/>
    </row>
    <row r="1056" spans="1:8" s="22" customFormat="1">
      <c r="A1056" s="326">
        <v>9255127</v>
      </c>
      <c r="B1056" s="329" t="s">
        <v>2624</v>
      </c>
      <c r="C1056" s="23"/>
      <c r="D1056" s="23">
        <v>10</v>
      </c>
      <c r="E1056" s="24">
        <v>1935.28</v>
      </c>
      <c r="F1056" s="24">
        <f>E1056/100*$I$2*Main!$AF$2</f>
        <v>0</v>
      </c>
      <c r="G1056" s="25">
        <f>F1056*Main!$AF$4</f>
        <v>0</v>
      </c>
      <c r="H1056" s="28"/>
    </row>
    <row r="1057" spans="1:8" s="22" customFormat="1">
      <c r="A1057" s="326">
        <v>9255128</v>
      </c>
      <c r="B1057" s="329" t="s">
        <v>2625</v>
      </c>
      <c r="C1057" s="23"/>
      <c r="D1057" s="23">
        <v>10</v>
      </c>
      <c r="E1057" s="24">
        <v>1970.93</v>
      </c>
      <c r="F1057" s="24">
        <f>E1057/100*$I$2*Main!$AF$2</f>
        <v>0</v>
      </c>
      <c r="G1057" s="25">
        <f>F1057*Main!$AF$4</f>
        <v>0</v>
      </c>
      <c r="H1057" s="151"/>
    </row>
    <row r="1058" spans="1:8" s="22" customFormat="1">
      <c r="A1058" s="326">
        <v>9255129</v>
      </c>
      <c r="B1058" s="329" t="s">
        <v>2626</v>
      </c>
      <c r="C1058" s="23"/>
      <c r="D1058" s="23">
        <v>10</v>
      </c>
      <c r="E1058" s="24">
        <v>1970.93</v>
      </c>
      <c r="F1058" s="24">
        <f>E1058/100*$I$2*Main!$AF$2</f>
        <v>0</v>
      </c>
      <c r="G1058" s="25">
        <f>F1058*Main!$AF$4</f>
        <v>0</v>
      </c>
      <c r="H1058" s="151"/>
    </row>
    <row r="1059" spans="1:8" s="22" customFormat="1">
      <c r="A1059" s="326">
        <v>9255130</v>
      </c>
      <c r="B1059" s="329" t="s">
        <v>2627</v>
      </c>
      <c r="C1059" s="23"/>
      <c r="D1059" s="23">
        <v>10</v>
      </c>
      <c r="E1059" s="24">
        <v>2006.54</v>
      </c>
      <c r="F1059" s="24">
        <f>E1059/100*$I$2*Main!$AF$2</f>
        <v>0</v>
      </c>
      <c r="G1059" s="25">
        <f>F1059*Main!$AF$4</f>
        <v>0</v>
      </c>
      <c r="H1059" s="28"/>
    </row>
    <row r="1060" spans="1:8" s="22" customFormat="1">
      <c r="A1060" s="326">
        <v>9255131</v>
      </c>
      <c r="B1060" s="329" t="s">
        <v>2628</v>
      </c>
      <c r="C1060" s="23"/>
      <c r="D1060" s="23">
        <v>10</v>
      </c>
      <c r="E1060" s="24">
        <v>2006.54</v>
      </c>
      <c r="F1060" s="24">
        <f>E1060/100*$I$2*Main!$AF$2</f>
        <v>0</v>
      </c>
      <c r="G1060" s="25">
        <f>F1060*Main!$AF$4</f>
        <v>0</v>
      </c>
      <c r="H1060" s="28"/>
    </row>
    <row r="1061" spans="1:8" s="22" customFormat="1">
      <c r="A1061" s="326">
        <v>9255132</v>
      </c>
      <c r="B1061" s="329" t="s">
        <v>2629</v>
      </c>
      <c r="C1061" s="23"/>
      <c r="D1061" s="23">
        <v>10</v>
      </c>
      <c r="E1061" s="24">
        <v>2042.16</v>
      </c>
      <c r="F1061" s="24">
        <f>E1061/100*$I$2*Main!$AF$2</f>
        <v>0</v>
      </c>
      <c r="G1061" s="25">
        <f>F1061*Main!$AF$4</f>
        <v>0</v>
      </c>
      <c r="H1061" s="28"/>
    </row>
    <row r="1062" spans="1:8" s="22" customFormat="1">
      <c r="A1062" s="326">
        <v>9255133</v>
      </c>
      <c r="B1062" s="329" t="s">
        <v>2630</v>
      </c>
      <c r="C1062" s="23"/>
      <c r="D1062" s="23">
        <v>10</v>
      </c>
      <c r="E1062" s="24">
        <v>2042.16</v>
      </c>
      <c r="F1062" s="24">
        <f>E1062/100*$I$2*Main!$AF$2</f>
        <v>0</v>
      </c>
      <c r="G1062" s="25">
        <f>F1062*Main!$AF$4</f>
        <v>0</v>
      </c>
      <c r="H1062" s="28"/>
    </row>
    <row r="1063" spans="1:8" s="22" customFormat="1">
      <c r="A1063" s="326">
        <v>9255134</v>
      </c>
      <c r="B1063" s="329" t="s">
        <v>2631</v>
      </c>
      <c r="C1063" s="23"/>
      <c r="D1063" s="23">
        <v>10</v>
      </c>
      <c r="E1063" s="24">
        <v>2077.7800000000002</v>
      </c>
      <c r="F1063" s="24">
        <f>E1063/100*$I$2*Main!$AF$2</f>
        <v>0</v>
      </c>
      <c r="G1063" s="25">
        <f>F1063*Main!$AF$4</f>
        <v>0</v>
      </c>
      <c r="H1063" s="151"/>
    </row>
    <row r="1064" spans="1:8" s="22" customFormat="1">
      <c r="A1064" s="326">
        <v>9255135</v>
      </c>
      <c r="B1064" s="329" t="s">
        <v>2632</v>
      </c>
      <c r="C1064" s="23"/>
      <c r="D1064" s="23">
        <v>10</v>
      </c>
      <c r="E1064" s="24">
        <v>2077.7800000000002</v>
      </c>
      <c r="F1064" s="24">
        <f>E1064/100*$I$2*Main!$AF$2</f>
        <v>0</v>
      </c>
      <c r="G1064" s="25">
        <f>F1064*Main!$AF$4</f>
        <v>0</v>
      </c>
      <c r="H1064" s="151"/>
    </row>
    <row r="1065" spans="1:8" s="22" customFormat="1">
      <c r="A1065" s="326">
        <v>9255136</v>
      </c>
      <c r="B1065" s="329" t="s">
        <v>2633</v>
      </c>
      <c r="C1065" s="23" t="s">
        <v>52</v>
      </c>
      <c r="D1065" s="23">
        <v>10</v>
      </c>
      <c r="E1065" s="24">
        <v>2113.38</v>
      </c>
      <c r="F1065" s="24">
        <f>E1065/100*$I$2*Main!$AF$2</f>
        <v>0</v>
      </c>
      <c r="G1065" s="25">
        <f>F1065*Main!$AF$4</f>
        <v>0</v>
      </c>
      <c r="H1065" s="28"/>
    </row>
    <row r="1066" spans="1:8" s="22" customFormat="1">
      <c r="A1066" s="326">
        <v>9255137</v>
      </c>
      <c r="B1066" s="329" t="s">
        <v>2634</v>
      </c>
      <c r="C1066" s="23" t="s">
        <v>52</v>
      </c>
      <c r="D1066" s="23">
        <v>10</v>
      </c>
      <c r="E1066" s="24">
        <v>2113.38</v>
      </c>
      <c r="F1066" s="24">
        <f>E1066/100*$I$2*Main!$AF$2</f>
        <v>0</v>
      </c>
      <c r="G1066" s="25">
        <f>F1066*Main!$AF$4</f>
        <v>0</v>
      </c>
      <c r="H1066" s="28"/>
    </row>
    <row r="1067" spans="1:8" s="22" customFormat="1">
      <c r="A1067" s="326">
        <v>9255138</v>
      </c>
      <c r="B1067" s="329" t="s">
        <v>2635</v>
      </c>
      <c r="C1067" s="23" t="s">
        <v>52</v>
      </c>
      <c r="D1067" s="23">
        <v>10</v>
      </c>
      <c r="E1067" s="24">
        <v>2167.15</v>
      </c>
      <c r="F1067" s="24">
        <f>E1067/100*$I$2*Main!$AF$2</f>
        <v>0</v>
      </c>
      <c r="G1067" s="25">
        <f>F1067*Main!$AF$4</f>
        <v>0</v>
      </c>
      <c r="H1067" s="28"/>
    </row>
    <row r="1068" spans="1:8" s="22" customFormat="1">
      <c r="A1068" s="326">
        <v>9255139</v>
      </c>
      <c r="B1068" s="329" t="s">
        <v>2636</v>
      </c>
      <c r="C1068" s="23" t="s">
        <v>52</v>
      </c>
      <c r="D1068" s="23">
        <v>10</v>
      </c>
      <c r="E1068" s="24">
        <v>2167.15</v>
      </c>
      <c r="F1068" s="24">
        <f>E1068/100*$I$2*Main!$AF$2</f>
        <v>0</v>
      </c>
      <c r="G1068" s="25">
        <f>F1068*Main!$AF$4</f>
        <v>0</v>
      </c>
      <c r="H1068" s="28"/>
    </row>
    <row r="1069" spans="1:8" s="22" customFormat="1">
      <c r="A1069" s="326">
        <v>9255140</v>
      </c>
      <c r="B1069" s="329" t="s">
        <v>2637</v>
      </c>
      <c r="C1069" s="23" t="s">
        <v>52</v>
      </c>
      <c r="D1069" s="23">
        <v>10</v>
      </c>
      <c r="E1069" s="24">
        <v>2240.17</v>
      </c>
      <c r="F1069" s="24">
        <f>E1069/100*$I$2*Main!$AF$2</f>
        <v>0</v>
      </c>
      <c r="G1069" s="25">
        <f>F1069*Main!$AF$4</f>
        <v>0</v>
      </c>
      <c r="H1069" s="28"/>
    </row>
    <row r="1070" spans="1:8" s="22" customFormat="1">
      <c r="A1070" s="326">
        <v>9255141</v>
      </c>
      <c r="B1070" s="329" t="s">
        <v>2638</v>
      </c>
      <c r="C1070" s="23" t="s">
        <v>52</v>
      </c>
      <c r="D1070" s="23">
        <v>10</v>
      </c>
      <c r="E1070" s="24">
        <v>2240.17</v>
      </c>
      <c r="F1070" s="24">
        <f>E1070/100*$I$2*Main!$AF$2</f>
        <v>0</v>
      </c>
      <c r="G1070" s="25">
        <f>F1070*Main!$AF$4</f>
        <v>0</v>
      </c>
      <c r="H1070" s="28"/>
    </row>
    <row r="1071" spans="1:8" s="22" customFormat="1">
      <c r="A1071" s="326">
        <v>9255146</v>
      </c>
      <c r="B1071" s="329" t="s">
        <v>2639</v>
      </c>
      <c r="C1071" s="23"/>
      <c r="D1071" s="23">
        <v>10</v>
      </c>
      <c r="E1071" s="24">
        <v>3102.78</v>
      </c>
      <c r="F1071" s="24">
        <f>E1071/100*$I$2*Main!$AF$2</f>
        <v>0</v>
      </c>
      <c r="G1071" s="25">
        <f>F1071*Main!$AF$4</f>
        <v>0</v>
      </c>
      <c r="H1071" s="28"/>
    </row>
    <row r="1072" spans="1:8" s="22" customFormat="1">
      <c r="A1072" s="326">
        <v>9255147</v>
      </c>
      <c r="B1072" s="329" t="s">
        <v>2640</v>
      </c>
      <c r="C1072" s="23"/>
      <c r="D1072" s="23">
        <v>10</v>
      </c>
      <c r="E1072" s="24">
        <v>3102.78</v>
      </c>
      <c r="F1072" s="24">
        <f>E1072/100*$I$2*Main!$AF$2</f>
        <v>0</v>
      </c>
      <c r="G1072" s="25">
        <f>F1072*Main!$AF$4</f>
        <v>0</v>
      </c>
      <c r="H1072" s="28"/>
    </row>
    <row r="1073" spans="1:8" s="22" customFormat="1">
      <c r="A1073" s="326">
        <v>9255148</v>
      </c>
      <c r="B1073" s="329" t="s">
        <v>2641</v>
      </c>
      <c r="C1073" s="23"/>
      <c r="D1073" s="23">
        <v>10</v>
      </c>
      <c r="E1073" s="24">
        <v>3158.87</v>
      </c>
      <c r="F1073" s="24">
        <f>E1073/100*$I$2*Main!$AF$2</f>
        <v>0</v>
      </c>
      <c r="G1073" s="25">
        <f>F1073*Main!$AF$4</f>
        <v>0</v>
      </c>
      <c r="H1073" s="28"/>
    </row>
    <row r="1074" spans="1:8" s="22" customFormat="1">
      <c r="A1074" s="326">
        <v>9255149</v>
      </c>
      <c r="B1074" s="329" t="s">
        <v>2642</v>
      </c>
      <c r="C1074" s="23"/>
      <c r="D1074" s="23">
        <v>10</v>
      </c>
      <c r="E1074" s="24">
        <v>3158.87</v>
      </c>
      <c r="F1074" s="24">
        <f>E1074/100*$I$2*Main!$AF$2</f>
        <v>0</v>
      </c>
      <c r="G1074" s="25">
        <f>F1074*Main!$AF$4</f>
        <v>0</v>
      </c>
      <c r="H1074" s="28"/>
    </row>
    <row r="1075" spans="1:8" s="22" customFormat="1">
      <c r="A1075" s="326">
        <v>9255150</v>
      </c>
      <c r="B1075" s="329" t="s">
        <v>2643</v>
      </c>
      <c r="C1075" s="23"/>
      <c r="D1075" s="23">
        <v>10</v>
      </c>
      <c r="E1075" s="24">
        <v>3214.91</v>
      </c>
      <c r="F1075" s="24">
        <f>E1075/100*$I$2*Main!$AF$2</f>
        <v>0</v>
      </c>
      <c r="G1075" s="25">
        <f>F1075*Main!$AF$4</f>
        <v>0</v>
      </c>
      <c r="H1075" s="28"/>
    </row>
    <row r="1076" spans="1:8" s="22" customFormat="1">
      <c r="A1076" s="326">
        <v>9255151</v>
      </c>
      <c r="B1076" s="329" t="s">
        <v>2644</v>
      </c>
      <c r="C1076" s="23"/>
      <c r="D1076" s="23">
        <v>10</v>
      </c>
      <c r="E1076" s="24">
        <v>3214.91</v>
      </c>
      <c r="F1076" s="24">
        <f>E1076/100*$I$2*Main!$AF$2</f>
        <v>0</v>
      </c>
      <c r="G1076" s="25">
        <f>F1076*Main!$AF$4</f>
        <v>0</v>
      </c>
      <c r="H1076" s="28"/>
    </row>
    <row r="1077" spans="1:8" s="22" customFormat="1">
      <c r="A1077" s="326">
        <v>9255152</v>
      </c>
      <c r="B1077" s="329" t="s">
        <v>2645</v>
      </c>
      <c r="C1077" s="23"/>
      <c r="D1077" s="23">
        <v>10</v>
      </c>
      <c r="E1077" s="24">
        <v>3271</v>
      </c>
      <c r="F1077" s="24">
        <f>E1077/100*$I$2*Main!$AF$2</f>
        <v>0</v>
      </c>
      <c r="G1077" s="25">
        <f>F1077*Main!$AF$4</f>
        <v>0</v>
      </c>
      <c r="H1077" s="28"/>
    </row>
    <row r="1078" spans="1:8" s="22" customFormat="1">
      <c r="A1078" s="326">
        <v>9255153</v>
      </c>
      <c r="B1078" s="329" t="s">
        <v>2646</v>
      </c>
      <c r="C1078" s="23"/>
      <c r="D1078" s="23">
        <v>10</v>
      </c>
      <c r="E1078" s="24">
        <v>3271</v>
      </c>
      <c r="F1078" s="24">
        <f>E1078/100*$I$2*Main!$AF$2</f>
        <v>0</v>
      </c>
      <c r="G1078" s="25">
        <f>F1078*Main!$AF$4</f>
        <v>0</v>
      </c>
      <c r="H1078" s="28"/>
    </row>
    <row r="1079" spans="1:8" s="22" customFormat="1">
      <c r="A1079" s="326">
        <v>9255154</v>
      </c>
      <c r="B1079" s="329" t="s">
        <v>2647</v>
      </c>
      <c r="C1079" s="23" t="s">
        <v>52</v>
      </c>
      <c r="D1079" s="23">
        <v>10</v>
      </c>
      <c r="E1079" s="24">
        <v>3327.08</v>
      </c>
      <c r="F1079" s="24">
        <f>E1079/100*$I$2*Main!$AF$2</f>
        <v>0</v>
      </c>
      <c r="G1079" s="25">
        <f>F1079*Main!$AF$4</f>
        <v>0</v>
      </c>
      <c r="H1079" s="28"/>
    </row>
    <row r="1080" spans="1:8" s="22" customFormat="1">
      <c r="A1080" s="326">
        <v>9255155</v>
      </c>
      <c r="B1080" s="329" t="s">
        <v>2648</v>
      </c>
      <c r="C1080" s="23" t="s">
        <v>52</v>
      </c>
      <c r="D1080" s="23">
        <v>10</v>
      </c>
      <c r="E1080" s="24">
        <v>3327.08</v>
      </c>
      <c r="F1080" s="24">
        <f>E1080/100*$I$2*Main!$AF$2</f>
        <v>0</v>
      </c>
      <c r="G1080" s="25">
        <f>F1080*Main!$AF$4</f>
        <v>0</v>
      </c>
      <c r="H1080" s="28"/>
    </row>
    <row r="1081" spans="1:8" s="22" customFormat="1">
      <c r="A1081" s="326">
        <v>9255156</v>
      </c>
      <c r="B1081" s="329" t="s">
        <v>2649</v>
      </c>
      <c r="C1081" s="23" t="s">
        <v>52</v>
      </c>
      <c r="D1081" s="23">
        <v>10</v>
      </c>
      <c r="E1081" s="24">
        <v>3411.66</v>
      </c>
      <c r="F1081" s="24">
        <f>E1081/100*$I$2*Main!$AF$2</f>
        <v>0</v>
      </c>
      <c r="G1081" s="25">
        <f>F1081*Main!$AF$4</f>
        <v>0</v>
      </c>
      <c r="H1081" s="28"/>
    </row>
    <row r="1082" spans="1:8" s="22" customFormat="1">
      <c r="A1082" s="326">
        <v>9255157</v>
      </c>
      <c r="B1082" s="329" t="s">
        <v>2650</v>
      </c>
      <c r="C1082" s="23" t="s">
        <v>52</v>
      </c>
      <c r="D1082" s="23">
        <v>10</v>
      </c>
      <c r="E1082" s="24">
        <v>3411.66</v>
      </c>
      <c r="F1082" s="24">
        <f>E1082/100*$I$2*Main!$AF$2</f>
        <v>0</v>
      </c>
      <c r="G1082" s="25">
        <f>F1082*Main!$AF$4</f>
        <v>0</v>
      </c>
      <c r="H1082" s="28"/>
    </row>
    <row r="1083" spans="1:8" s="22" customFormat="1">
      <c r="A1083" s="326">
        <v>9255158</v>
      </c>
      <c r="B1083" s="329" t="s">
        <v>2651</v>
      </c>
      <c r="C1083" s="23" t="s">
        <v>52</v>
      </c>
      <c r="D1083" s="23">
        <v>10</v>
      </c>
      <c r="E1083" s="24">
        <v>3526.67</v>
      </c>
      <c r="F1083" s="24">
        <f>E1083/100*$I$2*Main!$AF$2</f>
        <v>0</v>
      </c>
      <c r="G1083" s="25">
        <f>F1083*Main!$AF$4</f>
        <v>0</v>
      </c>
      <c r="H1083" s="28"/>
    </row>
    <row r="1084" spans="1:8" s="22" customFormat="1">
      <c r="A1084" s="326">
        <v>9255159</v>
      </c>
      <c r="B1084" s="329" t="s">
        <v>2652</v>
      </c>
      <c r="C1084" s="23" t="s">
        <v>52</v>
      </c>
      <c r="D1084" s="23">
        <v>10</v>
      </c>
      <c r="E1084" s="24">
        <v>3526.67</v>
      </c>
      <c r="F1084" s="24">
        <f>E1084/100*$I$2*Main!$AF$2</f>
        <v>0</v>
      </c>
      <c r="G1084" s="25">
        <f>F1084*Main!$AF$4</f>
        <v>0</v>
      </c>
      <c r="H1084" s="28"/>
    </row>
    <row r="1085" spans="1:8" s="22" customFormat="1">
      <c r="A1085" s="326">
        <v>9257145</v>
      </c>
      <c r="B1085" s="329" t="s">
        <v>2653</v>
      </c>
      <c r="C1085" s="23"/>
      <c r="D1085" s="23">
        <v>10</v>
      </c>
      <c r="E1085" s="24">
        <v>2115.7800000000002</v>
      </c>
      <c r="F1085" s="24">
        <f>E1085/100*$I$2*Main!$AF$2</f>
        <v>0</v>
      </c>
      <c r="G1085" s="25">
        <f>F1085*Main!$AF$4</f>
        <v>0</v>
      </c>
      <c r="H1085" s="151"/>
    </row>
    <row r="1086" spans="1:8" s="22" customFormat="1">
      <c r="A1086" s="326">
        <v>9257146</v>
      </c>
      <c r="B1086" s="329" t="s">
        <v>2654</v>
      </c>
      <c r="C1086" s="23"/>
      <c r="D1086" s="23">
        <v>10</v>
      </c>
      <c r="E1086" s="24">
        <v>2115.7800000000002</v>
      </c>
      <c r="F1086" s="24">
        <f>E1086/100*$I$2*Main!$AF$2</f>
        <v>0</v>
      </c>
      <c r="G1086" s="25">
        <f>F1086*Main!$AF$4</f>
        <v>0</v>
      </c>
      <c r="H1086" s="28"/>
    </row>
    <row r="1087" spans="1:8" s="22" customFormat="1">
      <c r="A1087" s="326">
        <v>9257147</v>
      </c>
      <c r="B1087" s="329" t="s">
        <v>2655</v>
      </c>
      <c r="C1087" s="23"/>
      <c r="D1087" s="23">
        <v>10</v>
      </c>
      <c r="E1087" s="24">
        <v>2154.02</v>
      </c>
      <c r="F1087" s="24">
        <f>E1087/100*$I$2*Main!$AF$2</f>
        <v>0</v>
      </c>
      <c r="G1087" s="25">
        <f>F1087*Main!$AF$4</f>
        <v>0</v>
      </c>
      <c r="H1087" s="28"/>
    </row>
    <row r="1088" spans="1:8" s="22" customFormat="1">
      <c r="A1088" s="326">
        <v>9257148</v>
      </c>
      <c r="B1088" s="329" t="s">
        <v>2656</v>
      </c>
      <c r="C1088" s="23"/>
      <c r="D1088" s="23">
        <v>10</v>
      </c>
      <c r="E1088" s="24">
        <v>2154.02</v>
      </c>
      <c r="F1088" s="24">
        <f>E1088/100*$I$2*Main!$AF$2</f>
        <v>0</v>
      </c>
      <c r="G1088" s="25">
        <f>F1088*Main!$AF$4</f>
        <v>0</v>
      </c>
      <c r="H1088" s="28"/>
    </row>
    <row r="1089" spans="1:8" s="22" customFormat="1">
      <c r="A1089" s="326">
        <v>9257149</v>
      </c>
      <c r="B1089" s="329" t="s">
        <v>2657</v>
      </c>
      <c r="C1089" s="23"/>
      <c r="D1089" s="23">
        <v>10</v>
      </c>
      <c r="E1089" s="24">
        <v>2192.2399999999998</v>
      </c>
      <c r="F1089" s="24">
        <f>E1089/100*$I$2*Main!$AF$2</f>
        <v>0</v>
      </c>
      <c r="G1089" s="25">
        <f>F1089*Main!$AF$4</f>
        <v>0</v>
      </c>
      <c r="H1089" s="28"/>
    </row>
    <row r="1090" spans="1:8" s="22" customFormat="1">
      <c r="A1090" s="326">
        <v>9257150</v>
      </c>
      <c r="B1090" s="329" t="s">
        <v>2658</v>
      </c>
      <c r="C1090" s="23"/>
      <c r="D1090" s="23">
        <v>10</v>
      </c>
      <c r="E1090" s="24">
        <v>2192.2399999999998</v>
      </c>
      <c r="F1090" s="24">
        <f>E1090/100*$I$2*Main!$AF$2</f>
        <v>0</v>
      </c>
      <c r="G1090" s="25">
        <f>F1090*Main!$AF$4</f>
        <v>0</v>
      </c>
      <c r="H1090" s="28"/>
    </row>
    <row r="1091" spans="1:8" s="22" customFormat="1">
      <c r="A1091" s="326">
        <v>9257151</v>
      </c>
      <c r="B1091" s="329" t="s">
        <v>2659</v>
      </c>
      <c r="C1091" s="23"/>
      <c r="D1091" s="23">
        <v>10</v>
      </c>
      <c r="E1091" s="24">
        <v>2230.4899999999998</v>
      </c>
      <c r="F1091" s="24">
        <f>E1091/100*$I$2*Main!$AF$2</f>
        <v>0</v>
      </c>
      <c r="G1091" s="25">
        <f>F1091*Main!$AF$4</f>
        <v>0</v>
      </c>
      <c r="H1091" s="28"/>
    </row>
    <row r="1092" spans="1:8" s="22" customFormat="1">
      <c r="A1092" s="326">
        <v>9257152</v>
      </c>
      <c r="B1092" s="329" t="s">
        <v>2660</v>
      </c>
      <c r="C1092" s="23"/>
      <c r="D1092" s="23">
        <v>10</v>
      </c>
      <c r="E1092" s="24">
        <v>2230.4899999999998</v>
      </c>
      <c r="F1092" s="24">
        <f>E1092/100*$I$2*Main!$AF$2</f>
        <v>0</v>
      </c>
      <c r="G1092" s="25">
        <f>F1092*Main!$AF$4</f>
        <v>0</v>
      </c>
      <c r="H1092" s="28"/>
    </row>
    <row r="1093" spans="1:8" s="22" customFormat="1">
      <c r="A1093" s="326">
        <v>9257153</v>
      </c>
      <c r="B1093" s="329" t="s">
        <v>2661</v>
      </c>
      <c r="C1093" s="23" t="s">
        <v>52</v>
      </c>
      <c r="D1093" s="23">
        <v>10</v>
      </c>
      <c r="E1093" s="24">
        <v>2268.6999999999998</v>
      </c>
      <c r="F1093" s="24">
        <f>E1093/100*$I$2*Main!$AF$2</f>
        <v>0</v>
      </c>
      <c r="G1093" s="25">
        <f>F1093*Main!$AF$4</f>
        <v>0</v>
      </c>
      <c r="H1093" s="28"/>
    </row>
    <row r="1094" spans="1:8" s="22" customFormat="1">
      <c r="A1094" s="326">
        <v>9257154</v>
      </c>
      <c r="B1094" s="329" t="s">
        <v>2662</v>
      </c>
      <c r="C1094" s="23" t="s">
        <v>52</v>
      </c>
      <c r="D1094" s="23">
        <v>10</v>
      </c>
      <c r="E1094" s="24">
        <v>2268.6999999999998</v>
      </c>
      <c r="F1094" s="24">
        <f>E1094/100*$I$2*Main!$AF$2</f>
        <v>0</v>
      </c>
      <c r="G1094" s="25">
        <f>F1094*Main!$AF$4</f>
        <v>0</v>
      </c>
      <c r="H1094" s="28"/>
    </row>
    <row r="1095" spans="1:8" s="22" customFormat="1">
      <c r="A1095" s="326">
        <v>9257155</v>
      </c>
      <c r="B1095" s="329" t="s">
        <v>2663</v>
      </c>
      <c r="C1095" s="23" t="s">
        <v>52</v>
      </c>
      <c r="D1095" s="23">
        <v>10</v>
      </c>
      <c r="E1095" s="24">
        <v>2326.4</v>
      </c>
      <c r="F1095" s="24">
        <f>E1095/100*$I$2*Main!$AF$2</f>
        <v>0</v>
      </c>
      <c r="G1095" s="25">
        <f>F1095*Main!$AF$4</f>
        <v>0</v>
      </c>
      <c r="H1095" s="28"/>
    </row>
    <row r="1096" spans="1:8" s="22" customFormat="1">
      <c r="A1096" s="326">
        <v>9257156</v>
      </c>
      <c r="B1096" s="329" t="s">
        <v>2664</v>
      </c>
      <c r="C1096" s="23" t="s">
        <v>52</v>
      </c>
      <c r="D1096" s="23">
        <v>10</v>
      </c>
      <c r="E1096" s="24">
        <v>2326.4</v>
      </c>
      <c r="F1096" s="24">
        <f>E1096/100*$I$2*Main!$AF$2</f>
        <v>0</v>
      </c>
      <c r="G1096" s="25">
        <f>F1096*Main!$AF$4</f>
        <v>0</v>
      </c>
      <c r="H1096" s="28"/>
    </row>
    <row r="1097" spans="1:8" s="22" customFormat="1">
      <c r="A1097" s="326">
        <v>9257157</v>
      </c>
      <c r="B1097" s="329" t="s">
        <v>2665</v>
      </c>
      <c r="C1097" s="23" t="s">
        <v>52</v>
      </c>
      <c r="D1097" s="23">
        <v>10</v>
      </c>
      <c r="E1097" s="24">
        <v>2404.81</v>
      </c>
      <c r="F1097" s="24">
        <f>E1097/100*$I$2*Main!$AF$2</f>
        <v>0</v>
      </c>
      <c r="G1097" s="25">
        <f>F1097*Main!$AF$4</f>
        <v>0</v>
      </c>
      <c r="H1097" s="151"/>
    </row>
    <row r="1098" spans="1:8" s="22" customFormat="1">
      <c r="A1098" s="326">
        <v>9257158</v>
      </c>
      <c r="B1098" s="329" t="s">
        <v>2666</v>
      </c>
      <c r="C1098" s="23" t="s">
        <v>52</v>
      </c>
      <c r="D1098" s="23">
        <v>10</v>
      </c>
      <c r="E1098" s="24">
        <v>2404.81</v>
      </c>
      <c r="F1098" s="24">
        <f>E1098/100*$I$2*Main!$AF$2</f>
        <v>0</v>
      </c>
      <c r="G1098" s="25">
        <f>F1098*Main!$AF$4</f>
        <v>0</v>
      </c>
      <c r="H1098" s="28"/>
    </row>
    <row r="1099" spans="1:8" s="22" customFormat="1">
      <c r="A1099" s="326">
        <v>9255413</v>
      </c>
      <c r="B1099" s="329" t="s">
        <v>2667</v>
      </c>
      <c r="C1099" s="23"/>
      <c r="D1099" s="23">
        <v>10</v>
      </c>
      <c r="E1099" s="24">
        <v>499.51</v>
      </c>
      <c r="F1099" s="24">
        <f>E1099/100*$I$2*Main!$AF$2</f>
        <v>0</v>
      </c>
      <c r="G1099" s="25">
        <f>F1099*Main!$AF$4</f>
        <v>0</v>
      </c>
      <c r="H1099" s="28"/>
    </row>
    <row r="1100" spans="1:8" s="22" customFormat="1">
      <c r="A1100" s="326">
        <v>9270623</v>
      </c>
      <c r="B1100" s="329" t="s">
        <v>2668</v>
      </c>
      <c r="C1100" s="23" t="s">
        <v>52</v>
      </c>
      <c r="D1100" s="23">
        <v>10</v>
      </c>
      <c r="E1100" s="24">
        <v>499.51</v>
      </c>
      <c r="F1100" s="24">
        <f>E1100/100*$I$2*Main!$AF$2</f>
        <v>0</v>
      </c>
      <c r="G1100" s="25">
        <f>F1100*Main!$AF$4</f>
        <v>0</v>
      </c>
      <c r="H1100" s="28"/>
    </row>
    <row r="1101" spans="1:8" s="22" customFormat="1">
      <c r="A1101" s="326">
        <v>9255415</v>
      </c>
      <c r="B1101" s="329" t="s">
        <v>2669</v>
      </c>
      <c r="C1101" s="23" t="s">
        <v>52</v>
      </c>
      <c r="D1101" s="23">
        <v>20</v>
      </c>
      <c r="E1101" s="24">
        <v>368.52</v>
      </c>
      <c r="F1101" s="24">
        <f>E1101/100*$I$2*Main!$AF$2</f>
        <v>0</v>
      </c>
      <c r="G1101" s="25">
        <f>F1101*Main!$AF$4</f>
        <v>0</v>
      </c>
      <c r="H1101" s="28"/>
    </row>
    <row r="1102" spans="1:8" s="22" customFormat="1">
      <c r="A1102" s="326">
        <v>9255417</v>
      </c>
      <c r="B1102" s="329" t="s">
        <v>2670</v>
      </c>
      <c r="C1102" s="23" t="s">
        <v>52</v>
      </c>
      <c r="D1102" s="23">
        <v>20</v>
      </c>
      <c r="E1102" s="24">
        <v>412.19</v>
      </c>
      <c r="F1102" s="24">
        <f>E1102/100*$I$2*Main!$AF$2</f>
        <v>0</v>
      </c>
      <c r="G1102" s="25">
        <f>F1102*Main!$AF$4</f>
        <v>0</v>
      </c>
      <c r="H1102" s="28"/>
    </row>
    <row r="1103" spans="1:8" s="22" customFormat="1">
      <c r="A1103" s="326">
        <v>9255418</v>
      </c>
      <c r="B1103" s="329" t="s">
        <v>2671</v>
      </c>
      <c r="C1103" s="23" t="s">
        <v>52</v>
      </c>
      <c r="D1103" s="23">
        <v>20</v>
      </c>
      <c r="E1103" s="24">
        <v>434.02</v>
      </c>
      <c r="F1103" s="24">
        <f>E1103/100*$I$2*Main!$AF$2</f>
        <v>0</v>
      </c>
      <c r="G1103" s="25">
        <f>F1103*Main!$AF$4</f>
        <v>0</v>
      </c>
      <c r="H1103" s="28"/>
    </row>
    <row r="1104" spans="1:8" s="22" customFormat="1">
      <c r="A1104" s="326">
        <v>9255419</v>
      </c>
      <c r="B1104" s="329" t="s">
        <v>2672</v>
      </c>
      <c r="C1104" s="23" t="s">
        <v>52</v>
      </c>
      <c r="D1104" s="23">
        <v>20</v>
      </c>
      <c r="E1104" s="24">
        <v>455.84</v>
      </c>
      <c r="F1104" s="24">
        <f>E1104/100*$I$2*Main!$AF$2</f>
        <v>0</v>
      </c>
      <c r="G1104" s="25">
        <f>F1104*Main!$AF$4</f>
        <v>0</v>
      </c>
      <c r="H1104" s="28"/>
    </row>
    <row r="1105" spans="1:8" s="22" customFormat="1">
      <c r="A1105" s="326">
        <v>9255421</v>
      </c>
      <c r="B1105" s="329" t="s">
        <v>2673</v>
      </c>
      <c r="C1105" s="23" t="s">
        <v>52</v>
      </c>
      <c r="D1105" s="23">
        <v>20</v>
      </c>
      <c r="E1105" s="24">
        <v>499.51</v>
      </c>
      <c r="F1105" s="24">
        <f>E1105/100*$I$2*Main!$AF$2</f>
        <v>0</v>
      </c>
      <c r="G1105" s="25">
        <f>F1105*Main!$AF$4</f>
        <v>0</v>
      </c>
      <c r="H1105" s="28"/>
    </row>
    <row r="1106" spans="1:8" s="22" customFormat="1">
      <c r="A1106" s="326">
        <v>9255423</v>
      </c>
      <c r="B1106" s="329" t="s">
        <v>2674</v>
      </c>
      <c r="C1106" s="23" t="s">
        <v>52</v>
      </c>
      <c r="D1106" s="23">
        <v>20</v>
      </c>
      <c r="E1106" s="24">
        <v>868.58</v>
      </c>
      <c r="F1106" s="24">
        <f>E1106/100*$I$2*Main!$AF$2</f>
        <v>0</v>
      </c>
      <c r="G1106" s="25">
        <f>F1106*Main!$AF$4</f>
        <v>0</v>
      </c>
      <c r="H1106" s="28"/>
    </row>
    <row r="1107" spans="1:8" s="22" customFormat="1">
      <c r="A1107" s="326">
        <v>9255424</v>
      </c>
      <c r="B1107" s="329" t="s">
        <v>2675</v>
      </c>
      <c r="C1107" s="23" t="s">
        <v>52</v>
      </c>
      <c r="D1107" s="23">
        <v>20</v>
      </c>
      <c r="E1107" s="24">
        <v>912.23</v>
      </c>
      <c r="F1107" s="24">
        <f>E1107/100*$I$2*Main!$AF$2</f>
        <v>0</v>
      </c>
      <c r="G1107" s="25">
        <f>F1107*Main!$AF$4</f>
        <v>0</v>
      </c>
      <c r="H1107" s="28"/>
    </row>
    <row r="1108" spans="1:8" s="22" customFormat="1">
      <c r="A1108" s="326">
        <v>9255425</v>
      </c>
      <c r="B1108" s="329" t="s">
        <v>2676</v>
      </c>
      <c r="C1108" s="23" t="s">
        <v>52</v>
      </c>
      <c r="D1108" s="23">
        <v>20</v>
      </c>
      <c r="E1108" s="24">
        <v>955.93</v>
      </c>
      <c r="F1108" s="24">
        <f>E1108/100*$I$2*Main!$AF$2</f>
        <v>0</v>
      </c>
      <c r="G1108" s="25">
        <f>F1108*Main!$AF$4</f>
        <v>0</v>
      </c>
      <c r="H1108" s="151"/>
    </row>
    <row r="1109" spans="1:8" s="22" customFormat="1">
      <c r="A1109" s="326">
        <v>9255426</v>
      </c>
      <c r="B1109" s="329" t="s">
        <v>2677</v>
      </c>
      <c r="C1109" s="23" t="s">
        <v>52</v>
      </c>
      <c r="D1109" s="23">
        <v>20</v>
      </c>
      <c r="E1109" s="24">
        <v>1043.27</v>
      </c>
      <c r="F1109" s="24">
        <f>E1109/100*$I$2*Main!$AF$2</f>
        <v>0</v>
      </c>
      <c r="G1109" s="25">
        <f>F1109*Main!$AF$4</f>
        <v>0</v>
      </c>
      <c r="H1109" s="151"/>
    </row>
    <row r="1110" spans="1:8" s="22" customFormat="1">
      <c r="A1110" s="326">
        <v>9270625</v>
      </c>
      <c r="B1110" s="329" t="s">
        <v>2678</v>
      </c>
      <c r="C1110" s="23" t="s">
        <v>52</v>
      </c>
      <c r="D1110" s="23">
        <v>20</v>
      </c>
      <c r="E1110" s="24">
        <v>368.52</v>
      </c>
      <c r="F1110" s="24">
        <f>E1110/100*$I$2*Main!$AF$2</f>
        <v>0</v>
      </c>
      <c r="G1110" s="25">
        <f>F1110*Main!$AF$4</f>
        <v>0</v>
      </c>
      <c r="H1110" s="151"/>
    </row>
    <row r="1111" spans="1:8" s="22" customFormat="1">
      <c r="A1111" s="326">
        <v>9270627</v>
      </c>
      <c r="B1111" s="329" t="s">
        <v>2679</v>
      </c>
      <c r="C1111" s="23" t="s">
        <v>52</v>
      </c>
      <c r="D1111" s="23">
        <v>20</v>
      </c>
      <c r="E1111" s="24">
        <v>412.19</v>
      </c>
      <c r="F1111" s="24">
        <f>E1111/100*$I$2*Main!$AF$2</f>
        <v>0</v>
      </c>
      <c r="G1111" s="25">
        <f>F1111*Main!$AF$4</f>
        <v>0</v>
      </c>
      <c r="H1111" s="28"/>
    </row>
    <row r="1112" spans="1:8" s="22" customFormat="1">
      <c r="A1112" s="326">
        <v>9270628</v>
      </c>
      <c r="B1112" s="329" t="s">
        <v>2680</v>
      </c>
      <c r="C1112" s="23" t="s">
        <v>52</v>
      </c>
      <c r="D1112" s="23">
        <v>20</v>
      </c>
      <c r="E1112" s="24">
        <v>434.02</v>
      </c>
      <c r="F1112" s="24">
        <f>E1112/100*$I$2*Main!$AF$2</f>
        <v>0</v>
      </c>
      <c r="G1112" s="25">
        <f>F1112*Main!$AF$4</f>
        <v>0</v>
      </c>
      <c r="H1112" s="28"/>
    </row>
    <row r="1113" spans="1:8" s="22" customFormat="1">
      <c r="A1113" s="326">
        <v>9270629</v>
      </c>
      <c r="B1113" s="329" t="s">
        <v>2681</v>
      </c>
      <c r="C1113" s="23" t="s">
        <v>52</v>
      </c>
      <c r="D1113" s="23">
        <v>20</v>
      </c>
      <c r="E1113" s="24">
        <v>455.84</v>
      </c>
      <c r="F1113" s="24">
        <f>E1113/100*$I$2*Main!$AF$2</f>
        <v>0</v>
      </c>
      <c r="G1113" s="25">
        <f>F1113*Main!$AF$4</f>
        <v>0</v>
      </c>
      <c r="H1113" s="28"/>
    </row>
    <row r="1114" spans="1:8" s="22" customFormat="1">
      <c r="A1114" s="326">
        <v>9270631</v>
      </c>
      <c r="B1114" s="329" t="s">
        <v>2682</v>
      </c>
      <c r="C1114" s="23" t="s">
        <v>52</v>
      </c>
      <c r="D1114" s="23">
        <v>20</v>
      </c>
      <c r="E1114" s="24">
        <v>499.51</v>
      </c>
      <c r="F1114" s="24">
        <f>E1114/100*$I$2*Main!$AF$2</f>
        <v>0</v>
      </c>
      <c r="G1114" s="25">
        <f>F1114*Main!$AF$4</f>
        <v>0</v>
      </c>
      <c r="H1114" s="28"/>
    </row>
    <row r="1115" spans="1:8" s="22" customFormat="1">
      <c r="A1115" s="326">
        <v>9270633</v>
      </c>
      <c r="B1115" s="329" t="s">
        <v>2683</v>
      </c>
      <c r="C1115" s="23" t="s">
        <v>52</v>
      </c>
      <c r="D1115" s="23">
        <v>20</v>
      </c>
      <c r="E1115" s="24">
        <v>868.58</v>
      </c>
      <c r="F1115" s="24">
        <f>E1115/100*$I$2*Main!$AF$2</f>
        <v>0</v>
      </c>
      <c r="G1115" s="25">
        <f>F1115*Main!$AF$4</f>
        <v>0</v>
      </c>
      <c r="H1115" s="28"/>
    </row>
    <row r="1116" spans="1:8" s="22" customFormat="1">
      <c r="A1116" s="326">
        <v>9270634</v>
      </c>
      <c r="B1116" s="329" t="s">
        <v>2684</v>
      </c>
      <c r="C1116" s="23" t="s">
        <v>52</v>
      </c>
      <c r="D1116" s="23">
        <v>20</v>
      </c>
      <c r="E1116" s="24">
        <v>912.23</v>
      </c>
      <c r="F1116" s="24">
        <f>E1116/100*$I$2*Main!$AF$2</f>
        <v>0</v>
      </c>
      <c r="G1116" s="25">
        <f>F1116*Main!$AF$4</f>
        <v>0</v>
      </c>
      <c r="H1116" s="28"/>
    </row>
    <row r="1117" spans="1:8" s="22" customFormat="1">
      <c r="A1117" s="326">
        <v>9270635</v>
      </c>
      <c r="B1117" s="329" t="s">
        <v>2685</v>
      </c>
      <c r="C1117" s="23" t="s">
        <v>52</v>
      </c>
      <c r="D1117" s="23">
        <v>20</v>
      </c>
      <c r="E1117" s="24">
        <v>955.93</v>
      </c>
      <c r="F1117" s="24">
        <f>E1117/100*$I$2*Main!$AF$2</f>
        <v>0</v>
      </c>
      <c r="G1117" s="25">
        <f>F1117*Main!$AF$4</f>
        <v>0</v>
      </c>
      <c r="H1117" s="28"/>
    </row>
    <row r="1118" spans="1:8" s="22" customFormat="1">
      <c r="A1118" s="326">
        <v>9270636</v>
      </c>
      <c r="B1118" s="329" t="s">
        <v>2686</v>
      </c>
      <c r="C1118" s="23" t="s">
        <v>52</v>
      </c>
      <c r="D1118" s="23">
        <v>20</v>
      </c>
      <c r="E1118" s="24">
        <v>1043.27</v>
      </c>
      <c r="F1118" s="24">
        <f>E1118/100*$I$2*Main!$AF$2</f>
        <v>0</v>
      </c>
      <c r="G1118" s="25">
        <f>F1118*Main!$AF$4</f>
        <v>0</v>
      </c>
      <c r="H1118" s="28"/>
    </row>
    <row r="1119" spans="1:8" s="22" customFormat="1">
      <c r="A1119" s="326">
        <v>9255428</v>
      </c>
      <c r="B1119" s="329" t="s">
        <v>2687</v>
      </c>
      <c r="C1119" s="23" t="s">
        <v>52</v>
      </c>
      <c r="D1119" s="23">
        <v>20</v>
      </c>
      <c r="E1119" s="24">
        <v>468.01</v>
      </c>
      <c r="F1119" s="24">
        <f>E1119/100*$I$2*Main!$AF$2</f>
        <v>0</v>
      </c>
      <c r="G1119" s="25">
        <f>F1119*Main!$AF$4</f>
        <v>0</v>
      </c>
      <c r="H1119" s="28"/>
    </row>
    <row r="1120" spans="1:8" s="22" customFormat="1">
      <c r="A1120" s="326">
        <v>9255430</v>
      </c>
      <c r="B1120" s="329" t="s">
        <v>2688</v>
      </c>
      <c r="C1120" s="23" t="s">
        <v>52</v>
      </c>
      <c r="D1120" s="23">
        <v>20</v>
      </c>
      <c r="E1120" s="24">
        <v>523.45000000000005</v>
      </c>
      <c r="F1120" s="24">
        <f>E1120/100*$I$2*Main!$AF$2</f>
        <v>0</v>
      </c>
      <c r="G1120" s="25">
        <f>F1120*Main!$AF$4</f>
        <v>0</v>
      </c>
      <c r="H1120" s="28"/>
    </row>
    <row r="1121" spans="1:8" s="22" customFormat="1">
      <c r="A1121" s="326">
        <v>9255431</v>
      </c>
      <c r="B1121" s="329" t="s">
        <v>2689</v>
      </c>
      <c r="C1121" s="23" t="s">
        <v>52</v>
      </c>
      <c r="D1121" s="23">
        <v>20</v>
      </c>
      <c r="E1121" s="24">
        <v>551.17999999999995</v>
      </c>
      <c r="F1121" s="24">
        <f>E1121/100*$I$2*Main!$AF$2</f>
        <v>0</v>
      </c>
      <c r="G1121" s="25">
        <f>F1121*Main!$AF$4</f>
        <v>0</v>
      </c>
      <c r="H1121" s="28"/>
    </row>
    <row r="1122" spans="1:8" s="22" customFormat="1">
      <c r="A1122" s="326">
        <v>9255432</v>
      </c>
      <c r="B1122" s="329" t="s">
        <v>2690</v>
      </c>
      <c r="C1122" s="23" t="s">
        <v>52</v>
      </c>
      <c r="D1122" s="23">
        <v>20</v>
      </c>
      <c r="E1122" s="24">
        <v>578.91999999999996</v>
      </c>
      <c r="F1122" s="24">
        <f>E1122/100*$I$2*Main!$AF$2</f>
        <v>0</v>
      </c>
      <c r="G1122" s="25">
        <f>F1122*Main!$AF$4</f>
        <v>0</v>
      </c>
      <c r="H1122" s="28"/>
    </row>
    <row r="1123" spans="1:8" s="22" customFormat="1">
      <c r="A1123" s="326">
        <v>9255434</v>
      </c>
      <c r="B1123" s="329" t="s">
        <v>2691</v>
      </c>
      <c r="C1123" s="23" t="s">
        <v>52</v>
      </c>
      <c r="D1123" s="23">
        <v>20</v>
      </c>
      <c r="E1123" s="24">
        <v>634.39</v>
      </c>
      <c r="F1123" s="24">
        <f>E1123/100*$I$2*Main!$AF$2</f>
        <v>0</v>
      </c>
      <c r="G1123" s="25">
        <f>F1123*Main!$AF$4</f>
        <v>0</v>
      </c>
      <c r="H1123" s="28"/>
    </row>
    <row r="1124" spans="1:8" s="22" customFormat="1">
      <c r="A1124" s="326">
        <v>9255436</v>
      </c>
      <c r="B1124" s="329" t="s">
        <v>2692</v>
      </c>
      <c r="C1124" s="23" t="s">
        <v>52</v>
      </c>
      <c r="D1124" s="23">
        <v>20</v>
      </c>
      <c r="E1124" s="24">
        <v>1103.06</v>
      </c>
      <c r="F1124" s="24">
        <f>E1124/100*$I$2*Main!$AF$2</f>
        <v>0</v>
      </c>
      <c r="G1124" s="25">
        <f>F1124*Main!$AF$4</f>
        <v>0</v>
      </c>
      <c r="H1124" s="28"/>
    </row>
    <row r="1125" spans="1:8" s="22" customFormat="1">
      <c r="A1125" s="326">
        <v>9255437</v>
      </c>
      <c r="B1125" s="329" t="s">
        <v>2693</v>
      </c>
      <c r="C1125" s="23" t="s">
        <v>52</v>
      </c>
      <c r="D1125" s="23">
        <v>20</v>
      </c>
      <c r="E1125" s="24">
        <v>1158.55</v>
      </c>
      <c r="F1125" s="24">
        <f>E1125/100*$I$2*Main!$AF$2</f>
        <v>0</v>
      </c>
      <c r="G1125" s="25">
        <f>F1125*Main!$AF$4</f>
        <v>0</v>
      </c>
      <c r="H1125" s="28"/>
    </row>
    <row r="1126" spans="1:8" s="22" customFormat="1">
      <c r="A1126" s="326">
        <v>9255438</v>
      </c>
      <c r="B1126" s="329" t="s">
        <v>2694</v>
      </c>
      <c r="C1126" s="23" t="s">
        <v>52</v>
      </c>
      <c r="D1126" s="23">
        <v>20</v>
      </c>
      <c r="E1126" s="24">
        <v>1213.99</v>
      </c>
      <c r="F1126" s="24">
        <f>E1126/100*$I$2*Main!$AF$2</f>
        <v>0</v>
      </c>
      <c r="G1126" s="25">
        <f>F1126*Main!$AF$4</f>
        <v>0</v>
      </c>
      <c r="H1126" s="28"/>
    </row>
    <row r="1127" spans="1:8" s="22" customFormat="1">
      <c r="A1127" s="326">
        <v>9255439</v>
      </c>
      <c r="B1127" s="329" t="s">
        <v>2695</v>
      </c>
      <c r="C1127" s="23" t="s">
        <v>52</v>
      </c>
      <c r="D1127" s="23">
        <v>20</v>
      </c>
      <c r="E1127" s="24">
        <v>1324.94</v>
      </c>
      <c r="F1127" s="24">
        <f>E1127/100*$I$2*Main!$AF$2</f>
        <v>0</v>
      </c>
      <c r="G1127" s="25">
        <f>F1127*Main!$AF$4</f>
        <v>0</v>
      </c>
      <c r="H1127" s="28"/>
    </row>
    <row r="1128" spans="1:8" s="22" customFormat="1">
      <c r="A1128" s="326">
        <v>9270638</v>
      </c>
      <c r="B1128" s="329" t="s">
        <v>2696</v>
      </c>
      <c r="C1128" s="23" t="s">
        <v>52</v>
      </c>
      <c r="D1128" s="23">
        <v>20</v>
      </c>
      <c r="E1128" s="24">
        <v>468.01</v>
      </c>
      <c r="F1128" s="24">
        <f>E1128/100*$I$2*Main!$AF$2</f>
        <v>0</v>
      </c>
      <c r="G1128" s="25">
        <f>F1128*Main!$AF$4</f>
        <v>0</v>
      </c>
      <c r="H1128" s="28"/>
    </row>
    <row r="1129" spans="1:8" s="22" customFormat="1">
      <c r="A1129" s="326">
        <v>9270640</v>
      </c>
      <c r="B1129" s="329" t="s">
        <v>2697</v>
      </c>
      <c r="C1129" s="23" t="s">
        <v>52</v>
      </c>
      <c r="D1129" s="23">
        <v>20</v>
      </c>
      <c r="E1129" s="24">
        <v>523.45000000000005</v>
      </c>
      <c r="F1129" s="24">
        <f>E1129/100*$I$2*Main!$AF$2</f>
        <v>0</v>
      </c>
      <c r="G1129" s="25">
        <f>F1129*Main!$AF$4</f>
        <v>0</v>
      </c>
      <c r="H1129" s="28"/>
    </row>
    <row r="1130" spans="1:8" s="22" customFormat="1">
      <c r="A1130" s="326">
        <v>9270641</v>
      </c>
      <c r="B1130" s="329" t="s">
        <v>2698</v>
      </c>
      <c r="C1130" s="23" t="s">
        <v>52</v>
      </c>
      <c r="D1130" s="23">
        <v>20</v>
      </c>
      <c r="E1130" s="24">
        <v>551.17999999999995</v>
      </c>
      <c r="F1130" s="24">
        <f>E1130/100*$I$2*Main!$AF$2</f>
        <v>0</v>
      </c>
      <c r="G1130" s="25">
        <f>F1130*Main!$AF$4</f>
        <v>0</v>
      </c>
      <c r="H1130" s="28"/>
    </row>
    <row r="1131" spans="1:8" s="22" customFormat="1">
      <c r="A1131" s="326">
        <v>9270642</v>
      </c>
      <c r="B1131" s="329" t="s">
        <v>2699</v>
      </c>
      <c r="C1131" s="23" t="s">
        <v>52</v>
      </c>
      <c r="D1131" s="23">
        <v>20</v>
      </c>
      <c r="E1131" s="24">
        <v>578.91999999999996</v>
      </c>
      <c r="F1131" s="24">
        <f>E1131/100*$I$2*Main!$AF$2</f>
        <v>0</v>
      </c>
      <c r="G1131" s="25">
        <f>F1131*Main!$AF$4</f>
        <v>0</v>
      </c>
      <c r="H1131" s="28"/>
    </row>
    <row r="1132" spans="1:8" s="22" customFormat="1">
      <c r="A1132" s="326">
        <v>9270644</v>
      </c>
      <c r="B1132" s="329" t="s">
        <v>2700</v>
      </c>
      <c r="C1132" s="23" t="s">
        <v>52</v>
      </c>
      <c r="D1132" s="23">
        <v>20</v>
      </c>
      <c r="E1132" s="24">
        <v>634.39</v>
      </c>
      <c r="F1132" s="24">
        <f>E1132/100*$I$2*Main!$AF$2</f>
        <v>0</v>
      </c>
      <c r="G1132" s="25">
        <f>F1132*Main!$AF$4</f>
        <v>0</v>
      </c>
      <c r="H1132" s="28"/>
    </row>
    <row r="1133" spans="1:8" s="22" customFormat="1">
      <c r="A1133" s="326">
        <v>9270646</v>
      </c>
      <c r="B1133" s="329" t="s">
        <v>2701</v>
      </c>
      <c r="C1133" s="23" t="s">
        <v>52</v>
      </c>
      <c r="D1133" s="23">
        <v>20</v>
      </c>
      <c r="E1133" s="24">
        <v>1103.06</v>
      </c>
      <c r="F1133" s="24">
        <f>E1133/100*$I$2*Main!$AF$2</f>
        <v>0</v>
      </c>
      <c r="G1133" s="25">
        <f>F1133*Main!$AF$4</f>
        <v>0</v>
      </c>
      <c r="H1133" s="28"/>
    </row>
    <row r="1134" spans="1:8" s="22" customFormat="1">
      <c r="A1134" s="326">
        <v>9270647</v>
      </c>
      <c r="B1134" s="329" t="s">
        <v>2702</v>
      </c>
      <c r="C1134" s="23" t="s">
        <v>52</v>
      </c>
      <c r="D1134" s="23">
        <v>20</v>
      </c>
      <c r="E1134" s="24">
        <v>1158.55</v>
      </c>
      <c r="F1134" s="24">
        <f>E1134/100*$I$2*Main!$AF$2</f>
        <v>0</v>
      </c>
      <c r="G1134" s="25">
        <f>F1134*Main!$AF$4</f>
        <v>0</v>
      </c>
      <c r="H1134" s="28"/>
    </row>
    <row r="1135" spans="1:8" s="22" customFormat="1">
      <c r="A1135" s="326">
        <v>9270648</v>
      </c>
      <c r="B1135" s="329" t="s">
        <v>2703</v>
      </c>
      <c r="C1135" s="23" t="s">
        <v>52</v>
      </c>
      <c r="D1135" s="23">
        <v>20</v>
      </c>
      <c r="E1135" s="24">
        <v>1213.99</v>
      </c>
      <c r="F1135" s="24">
        <f>E1135/100*$I$2*Main!$AF$2</f>
        <v>0</v>
      </c>
      <c r="G1135" s="25">
        <f>F1135*Main!$AF$4</f>
        <v>0</v>
      </c>
      <c r="H1135" s="28"/>
    </row>
    <row r="1136" spans="1:8" s="22" customFormat="1">
      <c r="A1136" s="326">
        <v>9270649</v>
      </c>
      <c r="B1136" s="329" t="s">
        <v>2704</v>
      </c>
      <c r="C1136" s="23" t="s">
        <v>52</v>
      </c>
      <c r="D1136" s="23">
        <v>20</v>
      </c>
      <c r="E1136" s="24">
        <v>1324.94</v>
      </c>
      <c r="F1136" s="24">
        <f>E1136/100*$I$2*Main!$AF$2</f>
        <v>0</v>
      </c>
      <c r="G1136" s="25">
        <f>F1136*Main!$AF$4</f>
        <v>0</v>
      </c>
      <c r="H1136" s="151"/>
    </row>
    <row r="1137" spans="1:8" s="22" customFormat="1">
      <c r="A1137" s="326">
        <v>9255441</v>
      </c>
      <c r="B1137" s="329" t="s">
        <v>2705</v>
      </c>
      <c r="C1137" s="23" t="s">
        <v>52</v>
      </c>
      <c r="D1137" s="23">
        <v>10</v>
      </c>
      <c r="E1137" s="24">
        <v>543.91</v>
      </c>
      <c r="F1137" s="24">
        <f>E1137/100*$I$2*Main!$AF$2</f>
        <v>0</v>
      </c>
      <c r="G1137" s="25">
        <f>F1137*Main!$AF$4</f>
        <v>0</v>
      </c>
      <c r="H1137" s="151"/>
    </row>
    <row r="1138" spans="1:8" s="22" customFormat="1">
      <c r="A1138" s="326">
        <v>9255443</v>
      </c>
      <c r="B1138" s="329" t="s">
        <v>2706</v>
      </c>
      <c r="C1138" s="23" t="s">
        <v>52</v>
      </c>
      <c r="D1138" s="23">
        <v>10</v>
      </c>
      <c r="E1138" s="24">
        <v>608.36</v>
      </c>
      <c r="F1138" s="24">
        <f>E1138/100*$I$2*Main!$AF$2</f>
        <v>0</v>
      </c>
      <c r="G1138" s="25">
        <f>F1138*Main!$AF$4</f>
        <v>0</v>
      </c>
      <c r="H1138" s="28"/>
    </row>
    <row r="1139" spans="1:8" s="22" customFormat="1">
      <c r="A1139" s="326">
        <v>9255444</v>
      </c>
      <c r="B1139" s="329" t="s">
        <v>2707</v>
      </c>
      <c r="C1139" s="23"/>
      <c r="D1139" s="23">
        <v>10</v>
      </c>
      <c r="E1139" s="24">
        <v>656.62</v>
      </c>
      <c r="F1139" s="24">
        <f>E1139/100*$I$2*Main!$AF$2</f>
        <v>0</v>
      </c>
      <c r="G1139" s="25">
        <f>F1139*Main!$AF$4</f>
        <v>0</v>
      </c>
      <c r="H1139" s="28"/>
    </row>
    <row r="1140" spans="1:8" s="22" customFormat="1">
      <c r="A1140" s="326">
        <v>9255445</v>
      </c>
      <c r="B1140" s="329" t="s">
        <v>2708</v>
      </c>
      <c r="C1140" s="23" t="s">
        <v>52</v>
      </c>
      <c r="D1140" s="23">
        <v>10</v>
      </c>
      <c r="E1140" s="24">
        <v>672.82</v>
      </c>
      <c r="F1140" s="24">
        <f>E1140/100*$I$2*Main!$AF$2</f>
        <v>0</v>
      </c>
      <c r="G1140" s="25">
        <f>F1140*Main!$AF$4</f>
        <v>0</v>
      </c>
      <c r="H1140" s="28"/>
    </row>
    <row r="1141" spans="1:8" s="22" customFormat="1">
      <c r="A1141" s="326">
        <v>9255446</v>
      </c>
      <c r="B1141" s="329" t="s">
        <v>4285</v>
      </c>
      <c r="C1141" s="23" t="s">
        <v>52</v>
      </c>
      <c r="D1141" s="23">
        <v>10</v>
      </c>
      <c r="E1141" s="24">
        <v>705.05</v>
      </c>
      <c r="F1141" s="24">
        <f>E1141/100*$I$2*Main!$AF$2</f>
        <v>0</v>
      </c>
      <c r="G1141" s="25">
        <f>F1141*Main!$AF$4</f>
        <v>0</v>
      </c>
      <c r="H1141" s="28"/>
    </row>
    <row r="1142" spans="1:8" s="22" customFormat="1">
      <c r="A1142" s="326">
        <v>9255447</v>
      </c>
      <c r="B1142" s="329" t="s">
        <v>2709</v>
      </c>
      <c r="C1142" s="23" t="s">
        <v>52</v>
      </c>
      <c r="D1142" s="23">
        <v>10</v>
      </c>
      <c r="E1142" s="24">
        <v>737.28</v>
      </c>
      <c r="F1142" s="24">
        <f>E1142/100*$I$2*Main!$AF$2</f>
        <v>0</v>
      </c>
      <c r="G1142" s="25">
        <f>F1142*Main!$AF$4</f>
        <v>0</v>
      </c>
      <c r="H1142" s="151"/>
    </row>
    <row r="1143" spans="1:8" s="22" customFormat="1">
      <c r="A1143" s="326">
        <v>9255449</v>
      </c>
      <c r="B1143" s="329" t="s">
        <v>2710</v>
      </c>
      <c r="C1143" s="23" t="s">
        <v>52</v>
      </c>
      <c r="D1143" s="23">
        <v>10</v>
      </c>
      <c r="E1143" s="24">
        <v>1282.02</v>
      </c>
      <c r="F1143" s="24">
        <f>E1143/100*$I$2*Main!$AF$2</f>
        <v>0</v>
      </c>
      <c r="G1143" s="25">
        <f>F1143*Main!$AF$4</f>
        <v>0</v>
      </c>
      <c r="H1143" s="28"/>
    </row>
    <row r="1144" spans="1:8" s="22" customFormat="1">
      <c r="A1144" s="326">
        <v>9255450</v>
      </c>
      <c r="B1144" s="329" t="s">
        <v>2711</v>
      </c>
      <c r="C1144" s="23" t="s">
        <v>52</v>
      </c>
      <c r="D1144" s="23">
        <v>10</v>
      </c>
      <c r="E1144" s="24">
        <v>1346.47</v>
      </c>
      <c r="F1144" s="24">
        <f>E1144/100*$I$2*Main!$AF$2</f>
        <v>0</v>
      </c>
      <c r="G1144" s="25">
        <f>F1144*Main!$AF$4</f>
        <v>0</v>
      </c>
      <c r="H1144" s="28"/>
    </row>
    <row r="1145" spans="1:8" s="22" customFormat="1">
      <c r="A1145" s="326">
        <v>9255451</v>
      </c>
      <c r="B1145" s="329" t="s">
        <v>2712</v>
      </c>
      <c r="C1145" s="23" t="s">
        <v>52</v>
      </c>
      <c r="D1145" s="23">
        <v>10</v>
      </c>
      <c r="E1145" s="24">
        <v>1410.92</v>
      </c>
      <c r="F1145" s="24">
        <f>E1145/100*$I$2*Main!$AF$2</f>
        <v>0</v>
      </c>
      <c r="G1145" s="25">
        <f>F1145*Main!$AF$4</f>
        <v>0</v>
      </c>
      <c r="H1145" s="28"/>
    </row>
    <row r="1146" spans="1:8" s="22" customFormat="1">
      <c r="A1146" s="326">
        <v>9255452</v>
      </c>
      <c r="B1146" s="329" t="s">
        <v>2713</v>
      </c>
      <c r="C1146" s="23" t="s">
        <v>52</v>
      </c>
      <c r="D1146" s="23">
        <v>10</v>
      </c>
      <c r="E1146" s="24">
        <v>1539.88</v>
      </c>
      <c r="F1146" s="24">
        <f>E1146/100*$I$2*Main!$AF$2</f>
        <v>0</v>
      </c>
      <c r="G1146" s="25">
        <f>F1146*Main!$AF$4</f>
        <v>0</v>
      </c>
      <c r="H1146" s="28"/>
    </row>
    <row r="1147" spans="1:8" s="22" customFormat="1">
      <c r="A1147" s="326">
        <v>9270651</v>
      </c>
      <c r="B1147" s="329" t="s">
        <v>2714</v>
      </c>
      <c r="C1147" s="23" t="s">
        <v>52</v>
      </c>
      <c r="D1147" s="23">
        <v>10</v>
      </c>
      <c r="E1147" s="24">
        <v>543.91</v>
      </c>
      <c r="F1147" s="24">
        <f>E1147/100*$I$2*Main!$AF$2</f>
        <v>0</v>
      </c>
      <c r="G1147" s="25">
        <f>F1147*Main!$AF$4</f>
        <v>0</v>
      </c>
      <c r="H1147" s="28"/>
    </row>
    <row r="1148" spans="1:8" s="22" customFormat="1">
      <c r="A1148" s="326">
        <v>9270653</v>
      </c>
      <c r="B1148" s="329" t="s">
        <v>2715</v>
      </c>
      <c r="C1148" s="23" t="s">
        <v>52</v>
      </c>
      <c r="D1148" s="23">
        <v>10</v>
      </c>
      <c r="E1148" s="24">
        <v>608.36</v>
      </c>
      <c r="F1148" s="24">
        <f>E1148/100*$I$2*Main!$AF$2</f>
        <v>0</v>
      </c>
      <c r="G1148" s="25">
        <f>F1148*Main!$AF$4</f>
        <v>0</v>
      </c>
      <c r="H1148" s="28"/>
    </row>
    <row r="1149" spans="1:8" s="22" customFormat="1">
      <c r="A1149" s="326">
        <v>9270654</v>
      </c>
      <c r="B1149" s="329" t="s">
        <v>2716</v>
      </c>
      <c r="C1149" s="23" t="s">
        <v>52</v>
      </c>
      <c r="D1149" s="23">
        <v>10</v>
      </c>
      <c r="E1149" s="24">
        <v>640.58000000000004</v>
      </c>
      <c r="F1149" s="24">
        <f>E1149/100*$I$2*Main!$AF$2</f>
        <v>0</v>
      </c>
      <c r="G1149" s="25">
        <f>F1149*Main!$AF$4</f>
        <v>0</v>
      </c>
      <c r="H1149" s="151"/>
    </row>
    <row r="1150" spans="1:8" s="22" customFormat="1">
      <c r="A1150" s="326">
        <v>9270655</v>
      </c>
      <c r="B1150" s="329" t="s">
        <v>2717</v>
      </c>
      <c r="C1150" s="23" t="s">
        <v>52</v>
      </c>
      <c r="D1150" s="23">
        <v>10</v>
      </c>
      <c r="E1150" s="24">
        <v>672.82</v>
      </c>
      <c r="F1150" s="24">
        <f>E1150/100*$I$2*Main!$AF$2</f>
        <v>0</v>
      </c>
      <c r="G1150" s="25">
        <f>F1150*Main!$AF$4</f>
        <v>0</v>
      </c>
      <c r="H1150" s="151"/>
    </row>
    <row r="1151" spans="1:8" s="22" customFormat="1">
      <c r="A1151" s="326">
        <v>9270657</v>
      </c>
      <c r="B1151" s="329" t="s">
        <v>2718</v>
      </c>
      <c r="C1151" s="23" t="s">
        <v>52</v>
      </c>
      <c r="D1151" s="23">
        <v>10</v>
      </c>
      <c r="E1151" s="24">
        <v>737.28</v>
      </c>
      <c r="F1151" s="24">
        <f>E1151/100*$I$2*Main!$AF$2</f>
        <v>0</v>
      </c>
      <c r="G1151" s="25">
        <f>F1151*Main!$AF$4</f>
        <v>0</v>
      </c>
      <c r="H1151" s="151"/>
    </row>
    <row r="1152" spans="1:8" s="22" customFormat="1">
      <c r="A1152" s="326">
        <v>9270659</v>
      </c>
      <c r="B1152" s="329" t="s">
        <v>2719</v>
      </c>
      <c r="C1152" s="23" t="s">
        <v>52</v>
      </c>
      <c r="D1152" s="23">
        <v>10</v>
      </c>
      <c r="E1152" s="24">
        <v>1282.02</v>
      </c>
      <c r="F1152" s="24">
        <f>E1152/100*$I$2*Main!$AF$2</f>
        <v>0</v>
      </c>
      <c r="G1152" s="25">
        <f>F1152*Main!$AF$4</f>
        <v>0</v>
      </c>
      <c r="H1152" s="151"/>
    </row>
    <row r="1153" spans="1:8" s="22" customFormat="1">
      <c r="A1153" s="326">
        <v>9270660</v>
      </c>
      <c r="B1153" s="329" t="s">
        <v>2720</v>
      </c>
      <c r="C1153" s="23" t="s">
        <v>52</v>
      </c>
      <c r="D1153" s="23">
        <v>10</v>
      </c>
      <c r="E1153" s="24">
        <v>1346.47</v>
      </c>
      <c r="F1153" s="24">
        <f>E1153/100*$I$2*Main!$AF$2</f>
        <v>0</v>
      </c>
      <c r="G1153" s="25">
        <f>F1153*Main!$AF$4</f>
        <v>0</v>
      </c>
      <c r="H1153" s="151"/>
    </row>
    <row r="1154" spans="1:8" s="22" customFormat="1">
      <c r="A1154" s="326">
        <v>9270661</v>
      </c>
      <c r="B1154" s="329" t="s">
        <v>2721</v>
      </c>
      <c r="C1154" s="23" t="s">
        <v>52</v>
      </c>
      <c r="D1154" s="23">
        <v>10</v>
      </c>
      <c r="E1154" s="24">
        <v>1410.92</v>
      </c>
      <c r="F1154" s="24">
        <f>E1154/100*$I$2*Main!$AF$2</f>
        <v>0</v>
      </c>
      <c r="G1154" s="25">
        <f>F1154*Main!$AF$4</f>
        <v>0</v>
      </c>
      <c r="H1154" s="151"/>
    </row>
    <row r="1155" spans="1:8" s="22" customFormat="1">
      <c r="A1155" s="326">
        <v>9270662</v>
      </c>
      <c r="B1155" s="329" t="s">
        <v>2722</v>
      </c>
      <c r="C1155" s="23" t="s">
        <v>52</v>
      </c>
      <c r="D1155" s="23">
        <v>10</v>
      </c>
      <c r="E1155" s="24">
        <v>1539.88</v>
      </c>
      <c r="F1155" s="24">
        <f>E1155/100*$I$2*Main!$AF$2</f>
        <v>0</v>
      </c>
      <c r="G1155" s="25">
        <f>F1155*Main!$AF$4</f>
        <v>0</v>
      </c>
      <c r="H1155" s="151"/>
    </row>
    <row r="1156" spans="1:8" s="22" customFormat="1">
      <c r="A1156" s="326">
        <v>9255454</v>
      </c>
      <c r="B1156" s="329" t="s">
        <v>2723</v>
      </c>
      <c r="C1156" s="23" t="s">
        <v>52</v>
      </c>
      <c r="D1156" s="23">
        <v>10</v>
      </c>
      <c r="E1156" s="24">
        <v>578.53</v>
      </c>
      <c r="F1156" s="24">
        <f>E1156/100*$I$2*Main!$AF$2</f>
        <v>0</v>
      </c>
      <c r="G1156" s="25">
        <f>F1156*Main!$AF$4</f>
        <v>0</v>
      </c>
      <c r="H1156" s="151"/>
    </row>
    <row r="1157" spans="1:8" s="22" customFormat="1">
      <c r="A1157" s="326">
        <v>9255456</v>
      </c>
      <c r="B1157" s="329" t="s">
        <v>2724</v>
      </c>
      <c r="C1157" s="23" t="s">
        <v>52</v>
      </c>
      <c r="D1157" s="23">
        <v>10</v>
      </c>
      <c r="E1157" s="24">
        <v>647.1</v>
      </c>
      <c r="F1157" s="24">
        <f>E1157/100*$I$2*Main!$AF$2</f>
        <v>0</v>
      </c>
      <c r="G1157" s="25">
        <f>F1157*Main!$AF$4</f>
        <v>0</v>
      </c>
      <c r="H1157" s="151"/>
    </row>
    <row r="1158" spans="1:8" s="22" customFormat="1">
      <c r="A1158" s="326">
        <v>9255457</v>
      </c>
      <c r="B1158" s="329" t="s">
        <v>2725</v>
      </c>
      <c r="C1158" s="23"/>
      <c r="D1158" s="23">
        <v>10</v>
      </c>
      <c r="E1158" s="24">
        <v>698.41</v>
      </c>
      <c r="F1158" s="24">
        <f>E1158/100*$I$2*Main!$AF$2</f>
        <v>0</v>
      </c>
      <c r="G1158" s="25">
        <f>F1158*Main!$AF$4</f>
        <v>0</v>
      </c>
      <c r="H1158" s="151"/>
    </row>
    <row r="1159" spans="1:8" s="22" customFormat="1">
      <c r="A1159" s="326">
        <v>9255458</v>
      </c>
      <c r="B1159" s="329" t="s">
        <v>2726</v>
      </c>
      <c r="C1159" s="23" t="s">
        <v>52</v>
      </c>
      <c r="D1159" s="23">
        <v>10</v>
      </c>
      <c r="E1159" s="24">
        <v>715.66</v>
      </c>
      <c r="F1159" s="24">
        <f>E1159/100*$I$2*Main!$AF$2</f>
        <v>0</v>
      </c>
      <c r="G1159" s="25">
        <f>F1159*Main!$AF$4</f>
        <v>0</v>
      </c>
      <c r="H1159" s="151"/>
    </row>
    <row r="1160" spans="1:8" s="22" customFormat="1">
      <c r="A1160" s="326">
        <v>9255459</v>
      </c>
      <c r="B1160" s="329" t="s">
        <v>4286</v>
      </c>
      <c r="C1160" s="23" t="s">
        <v>52</v>
      </c>
      <c r="D1160" s="23">
        <v>10</v>
      </c>
      <c r="E1160" s="24">
        <v>749.96</v>
      </c>
      <c r="F1160" s="24">
        <f>E1160/100*$I$2*Main!$AF$2</f>
        <v>0</v>
      </c>
      <c r="G1160" s="25">
        <f>F1160*Main!$AF$4</f>
        <v>0</v>
      </c>
      <c r="H1160" s="151"/>
    </row>
    <row r="1161" spans="1:8" s="22" customFormat="1">
      <c r="A1161" s="326">
        <v>9255460</v>
      </c>
      <c r="B1161" s="329" t="s">
        <v>2727</v>
      </c>
      <c r="C1161" s="23" t="s">
        <v>52</v>
      </c>
      <c r="D1161" s="23">
        <v>10</v>
      </c>
      <c r="E1161" s="24">
        <v>784.22</v>
      </c>
      <c r="F1161" s="24">
        <f>E1161/100*$I$2*Main!$AF$2</f>
        <v>0</v>
      </c>
      <c r="G1161" s="25">
        <f>F1161*Main!$AF$4</f>
        <v>0</v>
      </c>
      <c r="H1161" s="151"/>
    </row>
    <row r="1162" spans="1:8" s="22" customFormat="1">
      <c r="A1162" s="326">
        <v>9255462</v>
      </c>
      <c r="B1162" s="329" t="s">
        <v>2728</v>
      </c>
      <c r="C1162" s="23" t="s">
        <v>52</v>
      </c>
      <c r="D1162" s="23">
        <v>10</v>
      </c>
      <c r="E1162" s="24">
        <v>1363.64</v>
      </c>
      <c r="F1162" s="24">
        <f>E1162/100*$I$2*Main!$AF$2</f>
        <v>0</v>
      </c>
      <c r="G1162" s="25">
        <f>F1162*Main!$AF$4</f>
        <v>0</v>
      </c>
      <c r="H1162" s="151"/>
    </row>
    <row r="1163" spans="1:8" s="22" customFormat="1">
      <c r="A1163" s="326">
        <v>9255463</v>
      </c>
      <c r="B1163" s="329" t="s">
        <v>2729</v>
      </c>
      <c r="C1163" s="23" t="s">
        <v>52</v>
      </c>
      <c r="D1163" s="23">
        <v>10</v>
      </c>
      <c r="E1163" s="24">
        <v>1432.2</v>
      </c>
      <c r="F1163" s="24">
        <f>E1163/100*$I$2*Main!$AF$2</f>
        <v>0</v>
      </c>
      <c r="G1163" s="25">
        <f>F1163*Main!$AF$4</f>
        <v>0</v>
      </c>
      <c r="H1163" s="151"/>
    </row>
    <row r="1164" spans="1:8" s="22" customFormat="1">
      <c r="A1164" s="326">
        <v>9255464</v>
      </c>
      <c r="B1164" s="329" t="s">
        <v>2730</v>
      </c>
      <c r="C1164" s="23" t="s">
        <v>52</v>
      </c>
      <c r="D1164" s="23">
        <v>10</v>
      </c>
      <c r="E1164" s="24">
        <v>1500.74</v>
      </c>
      <c r="F1164" s="24">
        <f>E1164/100*$I$2*Main!$AF$2</f>
        <v>0</v>
      </c>
      <c r="G1164" s="25">
        <f>F1164*Main!$AF$4</f>
        <v>0</v>
      </c>
      <c r="H1164" s="151"/>
    </row>
    <row r="1165" spans="1:8" s="22" customFormat="1">
      <c r="A1165" s="326">
        <v>9255465</v>
      </c>
      <c r="B1165" s="329" t="s">
        <v>2731</v>
      </c>
      <c r="C1165" s="23" t="s">
        <v>52</v>
      </c>
      <c r="D1165" s="23">
        <v>10</v>
      </c>
      <c r="E1165" s="24">
        <v>1637.9</v>
      </c>
      <c r="F1165" s="24">
        <f>E1165/100*$I$2*Main!$AF$2</f>
        <v>0</v>
      </c>
      <c r="G1165" s="25">
        <f>F1165*Main!$AF$4</f>
        <v>0</v>
      </c>
      <c r="H1165" s="151"/>
    </row>
    <row r="1166" spans="1:8" s="22" customFormat="1">
      <c r="A1166" s="326">
        <v>9270664</v>
      </c>
      <c r="B1166" s="329" t="s">
        <v>2732</v>
      </c>
      <c r="C1166" s="23" t="s">
        <v>52</v>
      </c>
      <c r="D1166" s="23">
        <v>10</v>
      </c>
      <c r="E1166" s="24">
        <v>578.53</v>
      </c>
      <c r="F1166" s="24">
        <f>E1166/100*$I$2*Main!$AF$2</f>
        <v>0</v>
      </c>
      <c r="G1166" s="25">
        <f>F1166*Main!$AF$4</f>
        <v>0</v>
      </c>
      <c r="H1166" s="151"/>
    </row>
    <row r="1167" spans="1:8" s="22" customFormat="1">
      <c r="A1167" s="326">
        <v>9270666</v>
      </c>
      <c r="B1167" s="329" t="s">
        <v>2733</v>
      </c>
      <c r="C1167" s="23" t="s">
        <v>52</v>
      </c>
      <c r="D1167" s="23">
        <v>10</v>
      </c>
      <c r="E1167" s="24">
        <v>647.1</v>
      </c>
      <c r="F1167" s="24">
        <f>E1167/100*$I$2*Main!$AF$2</f>
        <v>0</v>
      </c>
      <c r="G1167" s="25">
        <f>F1167*Main!$AF$4</f>
        <v>0</v>
      </c>
      <c r="H1167" s="151"/>
    </row>
    <row r="1168" spans="1:8" s="22" customFormat="1">
      <c r="A1168" s="326">
        <v>9270667</v>
      </c>
      <c r="B1168" s="329" t="s">
        <v>2734</v>
      </c>
      <c r="C1168" s="23" t="s">
        <v>52</v>
      </c>
      <c r="D1168" s="23">
        <v>10</v>
      </c>
      <c r="E1168" s="24">
        <v>681.4</v>
      </c>
      <c r="F1168" s="24">
        <f>E1168/100*$I$2*Main!$AF$2</f>
        <v>0</v>
      </c>
      <c r="G1168" s="25">
        <f>F1168*Main!$AF$4</f>
        <v>0</v>
      </c>
      <c r="H1168" s="151"/>
    </row>
    <row r="1169" spans="1:8" s="22" customFormat="1">
      <c r="A1169" s="326">
        <v>9270668</v>
      </c>
      <c r="B1169" s="329" t="s">
        <v>2735</v>
      </c>
      <c r="C1169" s="23" t="s">
        <v>52</v>
      </c>
      <c r="D1169" s="23">
        <v>10</v>
      </c>
      <c r="E1169" s="24">
        <v>715.66</v>
      </c>
      <c r="F1169" s="24">
        <f>E1169/100*$I$2*Main!$AF$2</f>
        <v>0</v>
      </c>
      <c r="G1169" s="25">
        <f>F1169*Main!$AF$4</f>
        <v>0</v>
      </c>
      <c r="H1169" s="151"/>
    </row>
    <row r="1170" spans="1:8" s="22" customFormat="1">
      <c r="A1170" s="326">
        <v>9270670</v>
      </c>
      <c r="B1170" s="329" t="s">
        <v>2736</v>
      </c>
      <c r="C1170" s="23" t="s">
        <v>52</v>
      </c>
      <c r="D1170" s="23">
        <v>10</v>
      </c>
      <c r="E1170" s="24">
        <v>784.22</v>
      </c>
      <c r="F1170" s="24">
        <f>E1170/100*$I$2*Main!$AF$2</f>
        <v>0</v>
      </c>
      <c r="G1170" s="25">
        <f>F1170*Main!$AF$4</f>
        <v>0</v>
      </c>
      <c r="H1170" s="151"/>
    </row>
    <row r="1171" spans="1:8" s="22" customFormat="1">
      <c r="A1171" s="326">
        <v>9270672</v>
      </c>
      <c r="B1171" s="329" t="s">
        <v>2737</v>
      </c>
      <c r="C1171" s="23" t="s">
        <v>52</v>
      </c>
      <c r="D1171" s="23">
        <v>10</v>
      </c>
      <c r="E1171" s="24">
        <v>1363.64</v>
      </c>
      <c r="F1171" s="24">
        <f>E1171/100*$I$2*Main!$AF$2</f>
        <v>0</v>
      </c>
      <c r="G1171" s="25">
        <f>F1171*Main!$AF$4</f>
        <v>0</v>
      </c>
      <c r="H1171" s="151"/>
    </row>
    <row r="1172" spans="1:8" s="22" customFormat="1">
      <c r="A1172" s="326">
        <v>9270673</v>
      </c>
      <c r="B1172" s="329" t="s">
        <v>2738</v>
      </c>
      <c r="C1172" s="23" t="s">
        <v>52</v>
      </c>
      <c r="D1172" s="23">
        <v>10</v>
      </c>
      <c r="E1172" s="24">
        <v>1432.2</v>
      </c>
      <c r="F1172" s="24">
        <f>E1172/100*$I$2*Main!$AF$2</f>
        <v>0</v>
      </c>
      <c r="G1172" s="25">
        <f>F1172*Main!$AF$4</f>
        <v>0</v>
      </c>
      <c r="H1172" s="151"/>
    </row>
    <row r="1173" spans="1:8" s="22" customFormat="1">
      <c r="A1173" s="326">
        <v>9270674</v>
      </c>
      <c r="B1173" s="329" t="s">
        <v>2739</v>
      </c>
      <c r="C1173" s="23" t="s">
        <v>52</v>
      </c>
      <c r="D1173" s="23">
        <v>10</v>
      </c>
      <c r="E1173" s="24">
        <v>1500.74</v>
      </c>
      <c r="F1173" s="24">
        <f>E1173/100*$I$2*Main!$AF$2</f>
        <v>0</v>
      </c>
      <c r="G1173" s="25">
        <f>F1173*Main!$AF$4</f>
        <v>0</v>
      </c>
      <c r="H1173" s="151"/>
    </row>
    <row r="1174" spans="1:8" s="22" customFormat="1">
      <c r="A1174" s="326">
        <v>9270675</v>
      </c>
      <c r="B1174" s="329" t="s">
        <v>2740</v>
      </c>
      <c r="C1174" s="23" t="s">
        <v>52</v>
      </c>
      <c r="D1174" s="23">
        <v>10</v>
      </c>
      <c r="E1174" s="24">
        <v>1637.9</v>
      </c>
      <c r="F1174" s="24">
        <f>E1174/100*$I$2*Main!$AF$2</f>
        <v>0</v>
      </c>
      <c r="G1174" s="25">
        <f>F1174*Main!$AF$4</f>
        <v>0</v>
      </c>
      <c r="H1174" s="151"/>
    </row>
    <row r="1175" spans="1:8" s="22" customFormat="1">
      <c r="A1175" s="326">
        <v>9257305</v>
      </c>
      <c r="B1175" s="329" t="s">
        <v>2741</v>
      </c>
      <c r="C1175" s="23"/>
      <c r="D1175" s="23">
        <v>1</v>
      </c>
      <c r="E1175" s="24">
        <v>8303.4500000000007</v>
      </c>
      <c r="F1175" s="24">
        <f>E1175/100*$I$2*Main!$AF$2</f>
        <v>0</v>
      </c>
      <c r="G1175" s="25">
        <f>F1175*Main!$AF$4</f>
        <v>0</v>
      </c>
      <c r="H1175" s="151"/>
    </row>
    <row r="1176" spans="1:8" s="22" customFormat="1">
      <c r="A1176" s="326">
        <v>9257306</v>
      </c>
      <c r="B1176" s="329" t="s">
        <v>2742</v>
      </c>
      <c r="C1176" s="23"/>
      <c r="D1176" s="23">
        <v>1</v>
      </c>
      <c r="E1176" s="24">
        <v>13269.71</v>
      </c>
      <c r="F1176" s="24">
        <f>E1176/100*$I$2*Main!$AF$2</f>
        <v>0</v>
      </c>
      <c r="G1176" s="25">
        <f>F1176*Main!$AF$4</f>
        <v>0</v>
      </c>
      <c r="H1176" s="151"/>
    </row>
    <row r="1177" spans="1:8" s="22" customFormat="1">
      <c r="A1177" s="326">
        <v>9257307</v>
      </c>
      <c r="B1177" s="329" t="s">
        <v>2743</v>
      </c>
      <c r="C1177" s="23"/>
      <c r="D1177" s="23">
        <v>1</v>
      </c>
      <c r="E1177" s="24">
        <v>15998.48</v>
      </c>
      <c r="F1177" s="24">
        <f>E1177/100*$I$2*Main!$AF$2</f>
        <v>0</v>
      </c>
      <c r="G1177" s="25">
        <f>F1177*Main!$AF$4</f>
        <v>0</v>
      </c>
      <c r="H1177" s="151"/>
    </row>
    <row r="1178" spans="1:8" s="22" customFormat="1">
      <c r="A1178" s="326">
        <v>9257308</v>
      </c>
      <c r="B1178" s="329" t="s">
        <v>2744</v>
      </c>
      <c r="C1178" s="23"/>
      <c r="D1178" s="23">
        <v>1</v>
      </c>
      <c r="E1178" s="24">
        <v>17811.2</v>
      </c>
      <c r="F1178" s="24">
        <f>E1178/100*$I$2*Main!$AF$2</f>
        <v>0</v>
      </c>
      <c r="G1178" s="25">
        <f>F1178*Main!$AF$4</f>
        <v>0</v>
      </c>
      <c r="H1178" s="151"/>
    </row>
    <row r="1179" spans="1:8" s="22" customFormat="1">
      <c r="A1179" s="326">
        <v>9257678</v>
      </c>
      <c r="B1179" s="329" t="s">
        <v>2745</v>
      </c>
      <c r="C1179" s="23"/>
      <c r="D1179" s="23">
        <v>20</v>
      </c>
      <c r="E1179" s="24">
        <v>253.91</v>
      </c>
      <c r="F1179" s="24">
        <f>E1179/100*$I$2*Main!$AF$2</f>
        <v>0</v>
      </c>
      <c r="G1179" s="25">
        <f>F1179*Main!$AF$4</f>
        <v>0</v>
      </c>
      <c r="H1179" s="151"/>
    </row>
    <row r="1180" spans="1:8" s="22" customFormat="1">
      <c r="A1180" s="326">
        <v>9257679</v>
      </c>
      <c r="B1180" s="329" t="s">
        <v>2746</v>
      </c>
      <c r="C1180" s="23"/>
      <c r="D1180" s="23">
        <v>20</v>
      </c>
      <c r="E1180" s="24">
        <v>253.91</v>
      </c>
      <c r="F1180" s="24">
        <f>E1180/100*$I$2*Main!$AF$2</f>
        <v>0</v>
      </c>
      <c r="G1180" s="25">
        <f>F1180*Main!$AF$4</f>
        <v>0</v>
      </c>
      <c r="H1180" s="151"/>
    </row>
    <row r="1181" spans="1:8" s="22" customFormat="1">
      <c r="A1181" s="326">
        <v>9257680</v>
      </c>
      <c r="B1181" s="329" t="s">
        <v>2747</v>
      </c>
      <c r="C1181" s="23"/>
      <c r="D1181" s="23">
        <v>20</v>
      </c>
      <c r="E1181" s="24">
        <v>334.73</v>
      </c>
      <c r="F1181" s="24">
        <f>E1181/100*$I$2*Main!$AF$2</f>
        <v>0</v>
      </c>
      <c r="G1181" s="25">
        <f>F1181*Main!$AF$4</f>
        <v>0</v>
      </c>
      <c r="H1181" s="151"/>
    </row>
    <row r="1182" spans="1:8" s="22" customFormat="1">
      <c r="A1182" s="326">
        <v>9257681</v>
      </c>
      <c r="B1182" s="329" t="s">
        <v>2748</v>
      </c>
      <c r="C1182" s="23"/>
      <c r="D1182" s="23">
        <v>20</v>
      </c>
      <c r="E1182" s="24">
        <v>334.73</v>
      </c>
      <c r="F1182" s="24">
        <f>E1182/100*$I$2*Main!$AF$2</f>
        <v>0</v>
      </c>
      <c r="G1182" s="25">
        <f>F1182*Main!$AF$4</f>
        <v>0</v>
      </c>
      <c r="H1182" s="151"/>
    </row>
    <row r="1183" spans="1:8" s="22" customFormat="1">
      <c r="A1183" s="326">
        <v>9257682</v>
      </c>
      <c r="B1183" s="329" t="s">
        <v>2749</v>
      </c>
      <c r="C1183" s="23"/>
      <c r="D1183" s="23">
        <v>20</v>
      </c>
      <c r="E1183" s="24">
        <v>438.58</v>
      </c>
      <c r="F1183" s="24">
        <f>E1183/100*$I$2*Main!$AF$2</f>
        <v>0</v>
      </c>
      <c r="G1183" s="25">
        <f>F1183*Main!$AF$4</f>
        <v>0</v>
      </c>
      <c r="H1183" s="151"/>
    </row>
    <row r="1184" spans="1:8" s="22" customFormat="1">
      <c r="A1184" s="326">
        <v>9257683</v>
      </c>
      <c r="B1184" s="329" t="s">
        <v>2750</v>
      </c>
      <c r="C1184" s="23"/>
      <c r="D1184" s="23">
        <v>20</v>
      </c>
      <c r="E1184" s="24">
        <v>438.58</v>
      </c>
      <c r="F1184" s="24">
        <f>E1184/100*$I$2*Main!$AF$2</f>
        <v>0</v>
      </c>
      <c r="G1184" s="25">
        <f>F1184*Main!$AF$4</f>
        <v>0</v>
      </c>
      <c r="H1184" s="151"/>
    </row>
    <row r="1185" spans="1:8" s="22" customFormat="1">
      <c r="A1185" s="326">
        <v>9257684</v>
      </c>
      <c r="B1185" s="329" t="s">
        <v>2751</v>
      </c>
      <c r="C1185" s="23"/>
      <c r="D1185" s="23">
        <v>20</v>
      </c>
      <c r="E1185" s="24">
        <v>604.76</v>
      </c>
      <c r="F1185" s="24">
        <f>E1185/100*$I$2*Main!$AF$2</f>
        <v>0</v>
      </c>
      <c r="G1185" s="25">
        <f>F1185*Main!$AF$4</f>
        <v>0</v>
      </c>
      <c r="H1185" s="151"/>
    </row>
    <row r="1186" spans="1:8" s="22" customFormat="1">
      <c r="A1186" s="326">
        <v>9257685</v>
      </c>
      <c r="B1186" s="329" t="s">
        <v>2752</v>
      </c>
      <c r="C1186" s="23"/>
      <c r="D1186" s="23">
        <v>20</v>
      </c>
      <c r="E1186" s="24">
        <v>604.76</v>
      </c>
      <c r="F1186" s="24">
        <f>E1186/100*$I$2*Main!$AF$2</f>
        <v>0</v>
      </c>
      <c r="G1186" s="25">
        <f>F1186*Main!$AF$4</f>
        <v>0</v>
      </c>
      <c r="H1186" s="151"/>
    </row>
    <row r="1187" spans="1:8" s="22" customFormat="1">
      <c r="A1187" s="326">
        <v>9257273</v>
      </c>
      <c r="B1187" s="329" t="s">
        <v>2753</v>
      </c>
      <c r="C1187" s="23"/>
      <c r="D1187" s="23">
        <v>1</v>
      </c>
      <c r="E1187" s="24">
        <v>9338.5400000000009</v>
      </c>
      <c r="F1187" s="24">
        <f>E1187/100*$I$2*Main!$AF$2</f>
        <v>0</v>
      </c>
      <c r="G1187" s="25">
        <f>F1187*Main!$AF$4</f>
        <v>0</v>
      </c>
      <c r="H1187" s="151"/>
    </row>
    <row r="1188" spans="1:8" s="22" customFormat="1">
      <c r="A1188" s="326">
        <v>9257274</v>
      </c>
      <c r="B1188" s="329" t="s">
        <v>2754</v>
      </c>
      <c r="C1188" s="23"/>
      <c r="D1188" s="23">
        <v>1</v>
      </c>
      <c r="E1188" s="24">
        <v>11171.34</v>
      </c>
      <c r="F1188" s="24">
        <f>E1188/100*$I$2*Main!$AF$2</f>
        <v>0</v>
      </c>
      <c r="G1188" s="25">
        <f>F1188*Main!$AF$4</f>
        <v>0</v>
      </c>
      <c r="H1188" s="151"/>
    </row>
    <row r="1189" spans="1:8" s="22" customFormat="1">
      <c r="A1189" s="326">
        <v>9257275</v>
      </c>
      <c r="B1189" s="329" t="s">
        <v>2755</v>
      </c>
      <c r="C1189" s="23"/>
      <c r="D1189" s="23">
        <v>1</v>
      </c>
      <c r="E1189" s="24">
        <v>13964.16</v>
      </c>
      <c r="F1189" s="24">
        <f>E1189/100*$I$2*Main!$AF$2</f>
        <v>0</v>
      </c>
      <c r="G1189" s="25">
        <f>F1189*Main!$AF$4</f>
        <v>0</v>
      </c>
      <c r="H1189" s="151"/>
    </row>
    <row r="1190" spans="1:8" s="22" customFormat="1">
      <c r="A1190" s="326">
        <v>9257615</v>
      </c>
      <c r="B1190" s="329" t="s">
        <v>2756</v>
      </c>
      <c r="C1190" s="23"/>
      <c r="D1190" s="23">
        <v>1</v>
      </c>
      <c r="E1190" s="24">
        <v>451.43</v>
      </c>
      <c r="F1190" s="24">
        <f>E1190/100*$I$2*Main!$AF$2</f>
        <v>0</v>
      </c>
      <c r="G1190" s="25">
        <f>F1190*Main!$AF$4</f>
        <v>0</v>
      </c>
      <c r="H1190" s="151"/>
    </row>
    <row r="1191" spans="1:8" s="22" customFormat="1">
      <c r="A1191" s="326">
        <v>9257616</v>
      </c>
      <c r="B1191" s="329" t="s">
        <v>2757</v>
      </c>
      <c r="C1191" s="23"/>
      <c r="D1191" s="23">
        <v>1</v>
      </c>
      <c r="E1191" s="24">
        <v>572.28</v>
      </c>
      <c r="F1191" s="24">
        <f>E1191/100*$I$2*Main!$AF$2</f>
        <v>0</v>
      </c>
      <c r="G1191" s="25">
        <f>F1191*Main!$AF$4</f>
        <v>0</v>
      </c>
      <c r="H1191" s="151"/>
    </row>
    <row r="1192" spans="1:8" s="22" customFormat="1">
      <c r="A1192" s="326">
        <v>9257617</v>
      </c>
      <c r="B1192" s="329" t="s">
        <v>2758</v>
      </c>
      <c r="C1192" s="23"/>
      <c r="D1192" s="23">
        <v>1</v>
      </c>
      <c r="E1192" s="24">
        <v>799.58</v>
      </c>
      <c r="F1192" s="24">
        <f>E1192/100*$I$2*Main!$AF$2</f>
        <v>0</v>
      </c>
      <c r="G1192" s="25">
        <f>F1192*Main!$AF$4</f>
        <v>0</v>
      </c>
      <c r="H1192" s="151"/>
    </row>
    <row r="1193" spans="1:8" s="22" customFormat="1">
      <c r="A1193" s="326">
        <v>9257625</v>
      </c>
      <c r="B1193" s="329" t="s">
        <v>2759</v>
      </c>
      <c r="C1193" s="23"/>
      <c r="D1193" s="23">
        <v>1</v>
      </c>
      <c r="E1193" s="24">
        <v>720.95</v>
      </c>
      <c r="F1193" s="24">
        <f>E1193/100*$I$2*Main!$AF$2</f>
        <v>0</v>
      </c>
      <c r="G1193" s="25">
        <f>F1193*Main!$AF$4</f>
        <v>0</v>
      </c>
      <c r="H1193" s="151"/>
    </row>
    <row r="1194" spans="1:8" s="22" customFormat="1">
      <c r="A1194" s="326">
        <v>9257735</v>
      </c>
      <c r="B1194" s="329" t="s">
        <v>2760</v>
      </c>
      <c r="C1194" s="23"/>
      <c r="D1194" s="23">
        <v>1</v>
      </c>
      <c r="E1194" s="24">
        <v>825.64</v>
      </c>
      <c r="F1194" s="24">
        <f>E1194/100*$I$2*Main!$AF$2</f>
        <v>0</v>
      </c>
      <c r="G1194" s="25">
        <f>F1194*Main!$AF$4</f>
        <v>0</v>
      </c>
      <c r="H1194" s="151"/>
    </row>
    <row r="1195" spans="1:8" s="22" customFormat="1">
      <c r="A1195" s="326">
        <v>9255687</v>
      </c>
      <c r="B1195" s="329" t="s">
        <v>2761</v>
      </c>
      <c r="C1195" s="23" t="s">
        <v>52</v>
      </c>
      <c r="D1195" s="23">
        <v>10</v>
      </c>
      <c r="E1195" s="24">
        <v>2686.38</v>
      </c>
      <c r="F1195" s="24">
        <f>E1195/100*$I$2*Main!$AF$2</f>
        <v>0</v>
      </c>
      <c r="G1195" s="25">
        <f>F1195*Main!$AF$4</f>
        <v>0</v>
      </c>
      <c r="H1195" s="151"/>
    </row>
    <row r="1196" spans="1:8" s="22" customFormat="1">
      <c r="A1196" s="326">
        <v>9255688</v>
      </c>
      <c r="B1196" s="329" t="s">
        <v>2762</v>
      </c>
      <c r="C1196" s="23" t="s">
        <v>52</v>
      </c>
      <c r="D1196" s="23">
        <v>10</v>
      </c>
      <c r="E1196" s="24">
        <v>2971.86</v>
      </c>
      <c r="F1196" s="24">
        <f>E1196/100*$I$2*Main!$AF$2</f>
        <v>0</v>
      </c>
      <c r="G1196" s="25">
        <f>F1196*Main!$AF$4</f>
        <v>0</v>
      </c>
      <c r="H1196" s="151"/>
    </row>
    <row r="1197" spans="1:8" s="22" customFormat="1">
      <c r="A1197" s="326">
        <v>9255689</v>
      </c>
      <c r="B1197" s="329" t="s">
        <v>2763</v>
      </c>
      <c r="C1197" s="23" t="s">
        <v>52</v>
      </c>
      <c r="D1197" s="23">
        <v>10</v>
      </c>
      <c r="E1197" s="24">
        <v>3114.58</v>
      </c>
      <c r="F1197" s="24">
        <f>E1197/100*$I$2*Main!$AF$2</f>
        <v>0</v>
      </c>
      <c r="G1197" s="25">
        <f>F1197*Main!$AF$4</f>
        <v>0</v>
      </c>
      <c r="H1197" s="151"/>
    </row>
    <row r="1198" spans="1:8" s="22" customFormat="1">
      <c r="A1198" s="326">
        <v>9255690</v>
      </c>
      <c r="B1198" s="329" t="s">
        <v>2764</v>
      </c>
      <c r="C1198" s="23" t="s">
        <v>52</v>
      </c>
      <c r="D1198" s="23">
        <v>10</v>
      </c>
      <c r="E1198" s="24">
        <v>3257.3</v>
      </c>
      <c r="F1198" s="24">
        <f>E1198/100*$I$2*Main!$AF$2</f>
        <v>0</v>
      </c>
      <c r="G1198" s="25">
        <f>F1198*Main!$AF$4</f>
        <v>0</v>
      </c>
      <c r="H1198" s="151"/>
    </row>
    <row r="1199" spans="1:8" s="22" customFormat="1">
      <c r="A1199" s="326">
        <v>9255691</v>
      </c>
      <c r="B1199" s="329" t="s">
        <v>2765</v>
      </c>
      <c r="C1199" s="23"/>
      <c r="D1199" s="23">
        <v>10</v>
      </c>
      <c r="E1199" s="24">
        <v>3542.75</v>
      </c>
      <c r="F1199" s="24">
        <f>E1199/100*$I$2*Main!$AF$2</f>
        <v>0</v>
      </c>
      <c r="G1199" s="25">
        <f>F1199*Main!$AF$4</f>
        <v>0</v>
      </c>
      <c r="H1199" s="151"/>
    </row>
    <row r="1200" spans="1:8" s="22" customFormat="1">
      <c r="A1200" s="326">
        <v>9255692</v>
      </c>
      <c r="B1200" s="329" t="s">
        <v>2766</v>
      </c>
      <c r="C1200" s="23" t="s">
        <v>52</v>
      </c>
      <c r="D1200" s="23">
        <v>10</v>
      </c>
      <c r="E1200" s="24">
        <v>4113.6499999999996</v>
      </c>
      <c r="F1200" s="24">
        <f>E1200/100*$I$2*Main!$AF$2</f>
        <v>0</v>
      </c>
      <c r="G1200" s="25">
        <f>F1200*Main!$AF$4</f>
        <v>0</v>
      </c>
      <c r="H1200" s="151"/>
    </row>
    <row r="1201" spans="1:8" s="22" customFormat="1">
      <c r="A1201" s="326">
        <v>9255693</v>
      </c>
      <c r="B1201" s="329" t="s">
        <v>2767</v>
      </c>
      <c r="C1201" s="23"/>
      <c r="D1201" s="23">
        <v>10</v>
      </c>
      <c r="E1201" s="24">
        <v>4399.1000000000004</v>
      </c>
      <c r="F1201" s="24">
        <f>E1201/100*$I$2*Main!$AF$2</f>
        <v>0</v>
      </c>
      <c r="G1201" s="25">
        <f>F1201*Main!$AF$4</f>
        <v>0</v>
      </c>
      <c r="H1201" s="151"/>
    </row>
    <row r="1202" spans="1:8" s="22" customFormat="1">
      <c r="A1202" s="326">
        <v>9255694</v>
      </c>
      <c r="B1202" s="329" t="s">
        <v>2768</v>
      </c>
      <c r="C1202" s="23" t="s">
        <v>52</v>
      </c>
      <c r="D1202" s="23">
        <v>10</v>
      </c>
      <c r="E1202" s="24">
        <v>4684.55</v>
      </c>
      <c r="F1202" s="24">
        <f>E1202/100*$I$2*Main!$AF$2</f>
        <v>0</v>
      </c>
      <c r="G1202" s="25">
        <f>F1202*Main!$AF$4</f>
        <v>0</v>
      </c>
      <c r="H1202" s="151"/>
    </row>
    <row r="1203" spans="1:8" s="22" customFormat="1">
      <c r="A1203" s="326">
        <v>9255695</v>
      </c>
      <c r="B1203" s="329" t="s">
        <v>2769</v>
      </c>
      <c r="C1203" s="23" t="s">
        <v>52</v>
      </c>
      <c r="D1203" s="23">
        <v>10</v>
      </c>
      <c r="E1203" s="24">
        <v>5255.47</v>
      </c>
      <c r="F1203" s="24">
        <f>E1203/100*$I$2*Main!$AF$2</f>
        <v>0</v>
      </c>
      <c r="G1203" s="25">
        <f>F1203*Main!$AF$4</f>
        <v>0</v>
      </c>
      <c r="H1203" s="151"/>
    </row>
    <row r="1204" spans="1:8" s="22" customFormat="1">
      <c r="A1204" s="326">
        <v>9257377</v>
      </c>
      <c r="B1204" s="329" t="s">
        <v>2770</v>
      </c>
      <c r="C1204" s="23" t="s">
        <v>52</v>
      </c>
      <c r="D1204" s="23">
        <v>10</v>
      </c>
      <c r="E1204" s="24">
        <v>2686.38</v>
      </c>
      <c r="F1204" s="24">
        <f>E1204/100*$I$2*Main!$AF$2</f>
        <v>0</v>
      </c>
      <c r="G1204" s="25">
        <f>F1204*Main!$AF$4</f>
        <v>0</v>
      </c>
      <c r="H1204" s="151"/>
    </row>
    <row r="1205" spans="1:8" s="22" customFormat="1">
      <c r="A1205" s="326">
        <v>9257378</v>
      </c>
      <c r="B1205" s="329" t="s">
        <v>2771</v>
      </c>
      <c r="C1205" s="23" t="s">
        <v>52</v>
      </c>
      <c r="D1205" s="23">
        <v>10</v>
      </c>
      <c r="E1205" s="24">
        <v>2971.86</v>
      </c>
      <c r="F1205" s="24">
        <f>E1205/100*$I$2*Main!$AF$2</f>
        <v>0</v>
      </c>
      <c r="G1205" s="25">
        <f>F1205*Main!$AF$4</f>
        <v>0</v>
      </c>
      <c r="H1205" s="151"/>
    </row>
    <row r="1206" spans="1:8" s="22" customFormat="1">
      <c r="A1206" s="326">
        <v>9257379</v>
      </c>
      <c r="B1206" s="329" t="s">
        <v>2772</v>
      </c>
      <c r="C1206" s="23" t="s">
        <v>52</v>
      </c>
      <c r="D1206" s="23">
        <v>10</v>
      </c>
      <c r="E1206" s="24">
        <v>3114.58</v>
      </c>
      <c r="F1206" s="24">
        <f>E1206/100*$I$2*Main!$AF$2</f>
        <v>0</v>
      </c>
      <c r="G1206" s="25">
        <f>F1206*Main!$AF$4</f>
        <v>0</v>
      </c>
      <c r="H1206" s="151"/>
    </row>
    <row r="1207" spans="1:8" s="22" customFormat="1">
      <c r="A1207" s="326">
        <v>9257380</v>
      </c>
      <c r="B1207" s="329" t="s">
        <v>2773</v>
      </c>
      <c r="C1207" s="23" t="s">
        <v>52</v>
      </c>
      <c r="D1207" s="23">
        <v>10</v>
      </c>
      <c r="E1207" s="24">
        <v>3257.3</v>
      </c>
      <c r="F1207" s="24">
        <f>E1207/100*$I$2*Main!$AF$2</f>
        <v>0</v>
      </c>
      <c r="G1207" s="25">
        <f>F1207*Main!$AF$4</f>
        <v>0</v>
      </c>
      <c r="H1207" s="151"/>
    </row>
    <row r="1208" spans="1:8" s="22" customFormat="1">
      <c r="A1208" s="326">
        <v>9257381</v>
      </c>
      <c r="B1208" s="329" t="s">
        <v>2774</v>
      </c>
      <c r="C1208" s="23" t="s">
        <v>52</v>
      </c>
      <c r="D1208" s="23">
        <v>10</v>
      </c>
      <c r="E1208" s="24">
        <v>3542.75</v>
      </c>
      <c r="F1208" s="24">
        <f>E1208/100*$I$2*Main!$AF$2</f>
        <v>0</v>
      </c>
      <c r="G1208" s="25">
        <f>F1208*Main!$AF$4</f>
        <v>0</v>
      </c>
      <c r="H1208" s="151"/>
    </row>
    <row r="1209" spans="1:8" s="22" customFormat="1">
      <c r="A1209" s="326">
        <v>9257382</v>
      </c>
      <c r="B1209" s="329" t="s">
        <v>2775</v>
      </c>
      <c r="C1209" s="23" t="s">
        <v>52</v>
      </c>
      <c r="D1209" s="23">
        <v>10</v>
      </c>
      <c r="E1209" s="24">
        <v>4113.6499999999996</v>
      </c>
      <c r="F1209" s="24">
        <f>E1209/100*$I$2*Main!$AF$2</f>
        <v>0</v>
      </c>
      <c r="G1209" s="25">
        <f>F1209*Main!$AF$4</f>
        <v>0</v>
      </c>
      <c r="H1209" s="151"/>
    </row>
    <row r="1210" spans="1:8" s="22" customFormat="1">
      <c r="A1210" s="326">
        <v>9257383</v>
      </c>
      <c r="B1210" s="329" t="s">
        <v>2776</v>
      </c>
      <c r="C1210" s="23" t="s">
        <v>52</v>
      </c>
      <c r="D1210" s="23">
        <v>10</v>
      </c>
      <c r="E1210" s="24">
        <v>4399.1000000000004</v>
      </c>
      <c r="F1210" s="24">
        <f>E1210/100*$I$2*Main!$AF$2</f>
        <v>0</v>
      </c>
      <c r="G1210" s="25">
        <f>F1210*Main!$AF$4</f>
        <v>0</v>
      </c>
      <c r="H1210" s="151"/>
    </row>
    <row r="1211" spans="1:8" s="22" customFormat="1">
      <c r="A1211" s="326">
        <v>9257384</v>
      </c>
      <c r="B1211" s="329" t="s">
        <v>2777</v>
      </c>
      <c r="C1211" s="23" t="s">
        <v>52</v>
      </c>
      <c r="D1211" s="23">
        <v>10</v>
      </c>
      <c r="E1211" s="24">
        <v>4684.55</v>
      </c>
      <c r="F1211" s="24">
        <f>E1211/100*$I$2*Main!$AF$2</f>
        <v>0</v>
      </c>
      <c r="G1211" s="25">
        <f>F1211*Main!$AF$4</f>
        <v>0</v>
      </c>
      <c r="H1211" s="151"/>
    </row>
    <row r="1212" spans="1:8" s="22" customFormat="1">
      <c r="A1212" s="326">
        <v>9257385</v>
      </c>
      <c r="B1212" s="329" t="s">
        <v>2778</v>
      </c>
      <c r="C1212" s="23" t="s">
        <v>52</v>
      </c>
      <c r="D1212" s="23">
        <v>10</v>
      </c>
      <c r="E1212" s="24">
        <v>5255.47</v>
      </c>
      <c r="F1212" s="24">
        <f>E1212/100*$I$2*Main!$AF$2</f>
        <v>0</v>
      </c>
      <c r="G1212" s="25">
        <f>F1212*Main!$AF$4</f>
        <v>0</v>
      </c>
      <c r="H1212" s="151"/>
    </row>
    <row r="1213" spans="1:8" s="22" customFormat="1">
      <c r="A1213" s="326">
        <v>9255714</v>
      </c>
      <c r="B1213" s="329" t="s">
        <v>2779</v>
      </c>
      <c r="C1213" s="23" t="s">
        <v>52</v>
      </c>
      <c r="D1213" s="23">
        <v>10</v>
      </c>
      <c r="E1213" s="24">
        <v>3210.18</v>
      </c>
      <c r="F1213" s="24">
        <f>E1213/100*$I$2*Main!$AF$2</f>
        <v>0</v>
      </c>
      <c r="G1213" s="25">
        <f>F1213*Main!$AF$4</f>
        <v>0</v>
      </c>
      <c r="H1213" s="151"/>
    </row>
    <row r="1214" spans="1:8" s="22" customFormat="1">
      <c r="A1214" s="326">
        <v>9255715</v>
      </c>
      <c r="B1214" s="329" t="s">
        <v>2780</v>
      </c>
      <c r="C1214" s="23" t="s">
        <v>52</v>
      </c>
      <c r="D1214" s="23">
        <v>10</v>
      </c>
      <c r="E1214" s="24">
        <v>3592.62</v>
      </c>
      <c r="F1214" s="24">
        <f>E1214/100*$I$2*Main!$AF$2</f>
        <v>0</v>
      </c>
      <c r="G1214" s="25">
        <f>F1214*Main!$AF$4</f>
        <v>0</v>
      </c>
      <c r="H1214" s="151"/>
    </row>
    <row r="1215" spans="1:8" s="22" customFormat="1">
      <c r="A1215" s="326">
        <v>9255716</v>
      </c>
      <c r="B1215" s="329" t="s">
        <v>2781</v>
      </c>
      <c r="C1215" s="23" t="s">
        <v>52</v>
      </c>
      <c r="D1215" s="23">
        <v>10</v>
      </c>
      <c r="E1215" s="24">
        <v>3783.86</v>
      </c>
      <c r="F1215" s="24">
        <f>E1215/100*$I$2*Main!$AF$2</f>
        <v>0</v>
      </c>
      <c r="G1215" s="25">
        <f>F1215*Main!$AF$4</f>
        <v>0</v>
      </c>
      <c r="H1215" s="151"/>
    </row>
    <row r="1216" spans="1:8" s="22" customFormat="1">
      <c r="A1216" s="326">
        <v>9255717</v>
      </c>
      <c r="B1216" s="329" t="s">
        <v>2782</v>
      </c>
      <c r="C1216" s="23" t="s">
        <v>52</v>
      </c>
      <c r="D1216" s="23">
        <v>10</v>
      </c>
      <c r="E1216" s="24">
        <v>3975.1</v>
      </c>
      <c r="F1216" s="24">
        <f>E1216/100*$I$2*Main!$AF$2</f>
        <v>0</v>
      </c>
      <c r="G1216" s="25">
        <f>F1216*Main!$AF$4</f>
        <v>0</v>
      </c>
      <c r="H1216" s="151"/>
    </row>
    <row r="1217" spans="1:8" s="22" customFormat="1">
      <c r="A1217" s="326">
        <v>9255718</v>
      </c>
      <c r="B1217" s="329" t="s">
        <v>2783</v>
      </c>
      <c r="C1217" s="23" t="s">
        <v>52</v>
      </c>
      <c r="D1217" s="23">
        <v>10</v>
      </c>
      <c r="E1217" s="24">
        <v>4357.55</v>
      </c>
      <c r="F1217" s="24">
        <f>E1217/100*$I$2*Main!$AF$2</f>
        <v>0</v>
      </c>
      <c r="G1217" s="25">
        <f>F1217*Main!$AF$4</f>
        <v>0</v>
      </c>
      <c r="H1217" s="151"/>
    </row>
    <row r="1218" spans="1:8" s="22" customFormat="1">
      <c r="A1218" s="326">
        <v>9255719</v>
      </c>
      <c r="B1218" s="329" t="s">
        <v>2784</v>
      </c>
      <c r="C1218" s="23" t="s">
        <v>52</v>
      </c>
      <c r="D1218" s="23">
        <v>10</v>
      </c>
      <c r="E1218" s="24">
        <v>5122.5</v>
      </c>
      <c r="F1218" s="24">
        <f>E1218/100*$I$2*Main!$AF$2</f>
        <v>0</v>
      </c>
      <c r="G1218" s="25">
        <f>F1218*Main!$AF$4</f>
        <v>0</v>
      </c>
      <c r="H1218" s="151"/>
    </row>
    <row r="1219" spans="1:8" s="22" customFormat="1">
      <c r="A1219" s="326">
        <v>9255720</v>
      </c>
      <c r="B1219" s="329" t="s">
        <v>2785</v>
      </c>
      <c r="C1219" s="23" t="s">
        <v>52</v>
      </c>
      <c r="D1219" s="23">
        <v>10</v>
      </c>
      <c r="E1219" s="24">
        <v>5504.96</v>
      </c>
      <c r="F1219" s="24">
        <f>E1219/100*$I$2*Main!$AF$2</f>
        <v>0</v>
      </c>
      <c r="G1219" s="25">
        <f>F1219*Main!$AF$4</f>
        <v>0</v>
      </c>
      <c r="H1219" s="151"/>
    </row>
    <row r="1220" spans="1:8" s="22" customFormat="1">
      <c r="A1220" s="326">
        <v>9255721</v>
      </c>
      <c r="B1220" s="329" t="s">
        <v>2786</v>
      </c>
      <c r="C1220" s="23" t="s">
        <v>52</v>
      </c>
      <c r="D1220" s="23">
        <v>10</v>
      </c>
      <c r="E1220" s="24">
        <v>5887.43</v>
      </c>
      <c r="F1220" s="24">
        <f>E1220/100*$I$2*Main!$AF$2</f>
        <v>0</v>
      </c>
      <c r="G1220" s="25">
        <f>F1220*Main!$AF$4</f>
        <v>0</v>
      </c>
      <c r="H1220" s="151"/>
    </row>
    <row r="1221" spans="1:8" s="22" customFormat="1">
      <c r="A1221" s="326">
        <v>9255722</v>
      </c>
      <c r="B1221" s="329" t="s">
        <v>2787</v>
      </c>
      <c r="C1221" s="23" t="s">
        <v>52</v>
      </c>
      <c r="D1221" s="23">
        <v>10</v>
      </c>
      <c r="E1221" s="24">
        <v>6652.39</v>
      </c>
      <c r="F1221" s="24">
        <f>E1221/100*$I$2*Main!$AF$2</f>
        <v>0</v>
      </c>
      <c r="G1221" s="25">
        <f>F1221*Main!$AF$4</f>
        <v>0</v>
      </c>
      <c r="H1221" s="151"/>
    </row>
    <row r="1222" spans="1:8" s="22" customFormat="1">
      <c r="A1222" s="326">
        <v>9257404</v>
      </c>
      <c r="B1222" s="329" t="s">
        <v>2788</v>
      </c>
      <c r="C1222" s="23" t="s">
        <v>52</v>
      </c>
      <c r="D1222" s="23">
        <v>10</v>
      </c>
      <c r="E1222" s="24">
        <v>3210.18</v>
      </c>
      <c r="F1222" s="24">
        <f>E1222/100*$I$2*Main!$AF$2</f>
        <v>0</v>
      </c>
      <c r="G1222" s="25">
        <f>F1222*Main!$AF$4</f>
        <v>0</v>
      </c>
      <c r="H1222" s="151"/>
    </row>
    <row r="1223" spans="1:8" s="22" customFormat="1">
      <c r="A1223" s="326">
        <v>9257405</v>
      </c>
      <c r="B1223" s="329" t="s">
        <v>2789</v>
      </c>
      <c r="C1223" s="23" t="s">
        <v>52</v>
      </c>
      <c r="D1223" s="23">
        <v>10</v>
      </c>
      <c r="E1223" s="24">
        <v>3592.62</v>
      </c>
      <c r="F1223" s="24">
        <f>E1223/100*$I$2*Main!$AF$2</f>
        <v>0</v>
      </c>
      <c r="G1223" s="25">
        <f>F1223*Main!$AF$4</f>
        <v>0</v>
      </c>
      <c r="H1223" s="151"/>
    </row>
    <row r="1224" spans="1:8" s="22" customFormat="1">
      <c r="A1224" s="326">
        <v>9257406</v>
      </c>
      <c r="B1224" s="329" t="s">
        <v>2790</v>
      </c>
      <c r="C1224" s="23" t="s">
        <v>52</v>
      </c>
      <c r="D1224" s="23">
        <v>10</v>
      </c>
      <c r="E1224" s="24">
        <v>3783.86</v>
      </c>
      <c r="F1224" s="24">
        <f>E1224/100*$I$2*Main!$AF$2</f>
        <v>0</v>
      </c>
      <c r="G1224" s="25">
        <f>F1224*Main!$AF$4</f>
        <v>0</v>
      </c>
      <c r="H1224" s="151"/>
    </row>
    <row r="1225" spans="1:8" s="22" customFormat="1">
      <c r="A1225" s="326">
        <v>9257407</v>
      </c>
      <c r="B1225" s="329" t="s">
        <v>2791</v>
      </c>
      <c r="C1225" s="23" t="s">
        <v>52</v>
      </c>
      <c r="D1225" s="23">
        <v>10</v>
      </c>
      <c r="E1225" s="24">
        <v>3975.1</v>
      </c>
      <c r="F1225" s="24">
        <f>E1225/100*$I$2*Main!$AF$2</f>
        <v>0</v>
      </c>
      <c r="G1225" s="25">
        <f>F1225*Main!$AF$4</f>
        <v>0</v>
      </c>
      <c r="H1225" s="151"/>
    </row>
    <row r="1226" spans="1:8" s="22" customFormat="1">
      <c r="A1226" s="326">
        <v>9257408</v>
      </c>
      <c r="B1226" s="329" t="s">
        <v>2792</v>
      </c>
      <c r="C1226" s="23" t="s">
        <v>52</v>
      </c>
      <c r="D1226" s="23">
        <v>10</v>
      </c>
      <c r="E1226" s="24">
        <v>4357.55</v>
      </c>
      <c r="F1226" s="24">
        <f>E1226/100*$I$2*Main!$AF$2</f>
        <v>0</v>
      </c>
      <c r="G1226" s="25">
        <f>F1226*Main!$AF$4</f>
        <v>0</v>
      </c>
      <c r="H1226" s="151"/>
    </row>
    <row r="1227" spans="1:8" s="22" customFormat="1">
      <c r="A1227" s="326">
        <v>9257409</v>
      </c>
      <c r="B1227" s="329" t="s">
        <v>2793</v>
      </c>
      <c r="C1227" s="23" t="s">
        <v>52</v>
      </c>
      <c r="D1227" s="23">
        <v>10</v>
      </c>
      <c r="E1227" s="24">
        <v>5122.5</v>
      </c>
      <c r="F1227" s="24">
        <f>E1227/100*$I$2*Main!$AF$2</f>
        <v>0</v>
      </c>
      <c r="G1227" s="25">
        <f>F1227*Main!$AF$4</f>
        <v>0</v>
      </c>
      <c r="H1227" s="151"/>
    </row>
    <row r="1228" spans="1:8" s="22" customFormat="1">
      <c r="A1228" s="326">
        <v>9257410</v>
      </c>
      <c r="B1228" s="329" t="s">
        <v>2794</v>
      </c>
      <c r="C1228" s="23" t="s">
        <v>52</v>
      </c>
      <c r="D1228" s="23">
        <v>10</v>
      </c>
      <c r="E1228" s="24">
        <v>5504.96</v>
      </c>
      <c r="F1228" s="24">
        <f>E1228/100*$I$2*Main!$AF$2</f>
        <v>0</v>
      </c>
      <c r="G1228" s="25">
        <f>F1228*Main!$AF$4</f>
        <v>0</v>
      </c>
      <c r="H1228" s="151"/>
    </row>
    <row r="1229" spans="1:8" s="22" customFormat="1">
      <c r="A1229" s="326">
        <v>9257411</v>
      </c>
      <c r="B1229" s="329" t="s">
        <v>2795</v>
      </c>
      <c r="C1229" s="23" t="s">
        <v>52</v>
      </c>
      <c r="D1229" s="23">
        <v>10</v>
      </c>
      <c r="E1229" s="24">
        <v>5887.43</v>
      </c>
      <c r="F1229" s="24">
        <f>E1229/100*$I$2*Main!$AF$2</f>
        <v>0</v>
      </c>
      <c r="G1229" s="25">
        <f>F1229*Main!$AF$4</f>
        <v>0</v>
      </c>
      <c r="H1229" s="151"/>
    </row>
    <row r="1230" spans="1:8" s="22" customFormat="1">
      <c r="A1230" s="326">
        <v>9257412</v>
      </c>
      <c r="B1230" s="329" t="s">
        <v>2796</v>
      </c>
      <c r="C1230" s="23" t="s">
        <v>52</v>
      </c>
      <c r="D1230" s="23">
        <v>10</v>
      </c>
      <c r="E1230" s="24">
        <v>6652.39</v>
      </c>
      <c r="F1230" s="24">
        <f>E1230/100*$I$2*Main!$AF$2</f>
        <v>0</v>
      </c>
      <c r="G1230" s="25">
        <f>F1230*Main!$AF$4</f>
        <v>0</v>
      </c>
      <c r="H1230" s="151"/>
    </row>
    <row r="1231" spans="1:8" s="22" customFormat="1">
      <c r="A1231" s="326">
        <v>9255741</v>
      </c>
      <c r="B1231" s="329" t="s">
        <v>2797</v>
      </c>
      <c r="C1231" s="23" t="s">
        <v>52</v>
      </c>
      <c r="D1231" s="23">
        <v>10</v>
      </c>
      <c r="E1231" s="24">
        <v>3874.72</v>
      </c>
      <c r="F1231" s="24">
        <f>E1231/100*$I$2*Main!$AF$2</f>
        <v>0</v>
      </c>
      <c r="G1231" s="25">
        <f>F1231*Main!$AF$4</f>
        <v>0</v>
      </c>
      <c r="H1231" s="151"/>
    </row>
    <row r="1232" spans="1:8" s="22" customFormat="1">
      <c r="A1232" s="326">
        <v>9255742</v>
      </c>
      <c r="B1232" s="329" t="s">
        <v>2798</v>
      </c>
      <c r="C1232" s="23" t="s">
        <v>52</v>
      </c>
      <c r="D1232" s="23">
        <v>10</v>
      </c>
      <c r="E1232" s="24">
        <v>4439.57</v>
      </c>
      <c r="F1232" s="24">
        <f>E1232/100*$I$2*Main!$AF$2</f>
        <v>0</v>
      </c>
      <c r="G1232" s="25">
        <f>F1232*Main!$AF$4</f>
        <v>0</v>
      </c>
      <c r="H1232" s="151"/>
    </row>
    <row r="1233" spans="1:8" s="22" customFormat="1">
      <c r="A1233" s="326">
        <v>9255743</v>
      </c>
      <c r="B1233" s="329" t="s">
        <v>2799</v>
      </c>
      <c r="C1233" s="23" t="s">
        <v>52</v>
      </c>
      <c r="D1233" s="23">
        <v>10</v>
      </c>
      <c r="E1233" s="24">
        <v>4721.95</v>
      </c>
      <c r="F1233" s="24">
        <f>E1233/100*$I$2*Main!$AF$2</f>
        <v>0</v>
      </c>
      <c r="G1233" s="25">
        <f>F1233*Main!$AF$4</f>
        <v>0</v>
      </c>
      <c r="H1233" s="151"/>
    </row>
    <row r="1234" spans="1:8" s="22" customFormat="1">
      <c r="A1234" s="326">
        <v>9255744</v>
      </c>
      <c r="B1234" s="329" t="s">
        <v>2800</v>
      </c>
      <c r="C1234" s="23" t="s">
        <v>52</v>
      </c>
      <c r="D1234" s="23">
        <v>10</v>
      </c>
      <c r="E1234" s="24">
        <v>5004.3599999999997</v>
      </c>
      <c r="F1234" s="24">
        <f>E1234/100*$I$2*Main!$AF$2</f>
        <v>0</v>
      </c>
      <c r="G1234" s="25">
        <f>F1234*Main!$AF$4</f>
        <v>0</v>
      </c>
      <c r="H1234" s="151"/>
    </row>
    <row r="1235" spans="1:8" s="22" customFormat="1">
      <c r="A1235" s="326">
        <v>9255745</v>
      </c>
      <c r="B1235" s="329" t="s">
        <v>2801</v>
      </c>
      <c r="C1235" s="23"/>
      <c r="D1235" s="23">
        <v>10</v>
      </c>
      <c r="E1235" s="24">
        <v>5569.16</v>
      </c>
      <c r="F1235" s="24">
        <f>E1235/100*$I$2*Main!$AF$2</f>
        <v>0</v>
      </c>
      <c r="G1235" s="25">
        <f>F1235*Main!$AF$4</f>
        <v>0</v>
      </c>
      <c r="H1235" s="151"/>
    </row>
    <row r="1236" spans="1:8" s="22" customFormat="1">
      <c r="A1236" s="326">
        <v>9255746</v>
      </c>
      <c r="B1236" s="329" t="s">
        <v>2802</v>
      </c>
      <c r="C1236" s="23" t="s">
        <v>52</v>
      </c>
      <c r="D1236" s="23">
        <v>10</v>
      </c>
      <c r="E1236" s="24">
        <v>6698.77</v>
      </c>
      <c r="F1236" s="24">
        <f>E1236/100*$I$2*Main!$AF$2</f>
        <v>0</v>
      </c>
      <c r="G1236" s="25">
        <f>F1236*Main!$AF$4</f>
        <v>0</v>
      </c>
      <c r="H1236" s="151"/>
    </row>
    <row r="1237" spans="1:8" s="22" customFormat="1">
      <c r="A1237" s="326">
        <v>9255747</v>
      </c>
      <c r="B1237" s="329" t="s">
        <v>2803</v>
      </c>
      <c r="C1237" s="23"/>
      <c r="D1237" s="23">
        <v>10</v>
      </c>
      <c r="E1237" s="24">
        <v>7263.61</v>
      </c>
      <c r="F1237" s="24">
        <f>E1237/100*$I$2*Main!$AF$2</f>
        <v>0</v>
      </c>
      <c r="G1237" s="25">
        <f>F1237*Main!$AF$4</f>
        <v>0</v>
      </c>
      <c r="H1237" s="151"/>
    </row>
    <row r="1238" spans="1:8" s="22" customFormat="1">
      <c r="A1238" s="326">
        <v>9255748</v>
      </c>
      <c r="B1238" s="329" t="s">
        <v>2804</v>
      </c>
      <c r="C1238" s="23" t="s">
        <v>52</v>
      </c>
      <c r="D1238" s="23">
        <v>10</v>
      </c>
      <c r="E1238" s="24">
        <v>7828.38</v>
      </c>
      <c r="F1238" s="24">
        <f>E1238/100*$I$2*Main!$AF$2</f>
        <v>0</v>
      </c>
      <c r="G1238" s="25">
        <f>F1238*Main!$AF$4</f>
        <v>0</v>
      </c>
      <c r="H1238" s="151"/>
    </row>
    <row r="1239" spans="1:8" s="22" customFormat="1">
      <c r="A1239" s="326">
        <v>9255749</v>
      </c>
      <c r="B1239" s="329" t="s">
        <v>2805</v>
      </c>
      <c r="C1239" s="23" t="s">
        <v>52</v>
      </c>
      <c r="D1239" s="23">
        <v>10</v>
      </c>
      <c r="E1239" s="24">
        <v>8958.02</v>
      </c>
      <c r="F1239" s="24">
        <f>E1239/100*$I$2*Main!$AF$2</f>
        <v>0</v>
      </c>
      <c r="G1239" s="25">
        <f>F1239*Main!$AF$4</f>
        <v>0</v>
      </c>
      <c r="H1239" s="151"/>
    </row>
    <row r="1240" spans="1:8" s="22" customFormat="1">
      <c r="A1240" s="326">
        <v>9257431</v>
      </c>
      <c r="B1240" s="329" t="s">
        <v>2806</v>
      </c>
      <c r="C1240" s="23" t="s">
        <v>52</v>
      </c>
      <c r="D1240" s="23">
        <v>10</v>
      </c>
      <c r="E1240" s="24">
        <v>3874.72</v>
      </c>
      <c r="F1240" s="24">
        <f>E1240/100*$I$2*Main!$AF$2</f>
        <v>0</v>
      </c>
      <c r="G1240" s="25">
        <f>F1240*Main!$AF$4</f>
        <v>0</v>
      </c>
      <c r="H1240" s="151"/>
    </row>
    <row r="1241" spans="1:8" s="22" customFormat="1">
      <c r="A1241" s="326">
        <v>9257432</v>
      </c>
      <c r="B1241" s="329" t="s">
        <v>2807</v>
      </c>
      <c r="C1241" s="23" t="s">
        <v>52</v>
      </c>
      <c r="D1241" s="23">
        <v>10</v>
      </c>
      <c r="E1241" s="24">
        <v>4439.57</v>
      </c>
      <c r="F1241" s="24">
        <f>E1241/100*$I$2*Main!$AF$2</f>
        <v>0</v>
      </c>
      <c r="G1241" s="25">
        <f>F1241*Main!$AF$4</f>
        <v>0</v>
      </c>
      <c r="H1241" s="151"/>
    </row>
    <row r="1242" spans="1:8" s="22" customFormat="1">
      <c r="A1242" s="326">
        <v>9257433</v>
      </c>
      <c r="B1242" s="329" t="s">
        <v>2808</v>
      </c>
      <c r="C1242" s="23" t="s">
        <v>52</v>
      </c>
      <c r="D1242" s="23">
        <v>10</v>
      </c>
      <c r="E1242" s="24">
        <v>4721.95</v>
      </c>
      <c r="F1242" s="24">
        <f>E1242/100*$I$2*Main!$AF$2</f>
        <v>0</v>
      </c>
      <c r="G1242" s="25">
        <f>F1242*Main!$AF$4</f>
        <v>0</v>
      </c>
      <c r="H1242" s="151"/>
    </row>
    <row r="1243" spans="1:8" s="22" customFormat="1">
      <c r="A1243" s="326">
        <v>9257434</v>
      </c>
      <c r="B1243" s="329" t="s">
        <v>2809</v>
      </c>
      <c r="C1243" s="23" t="s">
        <v>52</v>
      </c>
      <c r="D1243" s="23">
        <v>10</v>
      </c>
      <c r="E1243" s="24">
        <v>5004.3599999999997</v>
      </c>
      <c r="F1243" s="24">
        <f>E1243/100*$I$2*Main!$AF$2</f>
        <v>0</v>
      </c>
      <c r="G1243" s="25">
        <f>F1243*Main!$AF$4</f>
        <v>0</v>
      </c>
      <c r="H1243" s="151"/>
    </row>
    <row r="1244" spans="1:8" s="22" customFormat="1">
      <c r="A1244" s="326">
        <v>9257435</v>
      </c>
      <c r="B1244" s="329" t="s">
        <v>2810</v>
      </c>
      <c r="C1244" s="23" t="s">
        <v>52</v>
      </c>
      <c r="D1244" s="23">
        <v>10</v>
      </c>
      <c r="E1244" s="24">
        <v>5569.16</v>
      </c>
      <c r="F1244" s="24">
        <f>E1244/100*$I$2*Main!$AF$2</f>
        <v>0</v>
      </c>
      <c r="G1244" s="25">
        <f>F1244*Main!$AF$4</f>
        <v>0</v>
      </c>
      <c r="H1244" s="151"/>
    </row>
    <row r="1245" spans="1:8" s="22" customFormat="1">
      <c r="A1245" s="326">
        <v>9257436</v>
      </c>
      <c r="B1245" s="329" t="s">
        <v>2811</v>
      </c>
      <c r="C1245" s="23" t="s">
        <v>52</v>
      </c>
      <c r="D1245" s="23">
        <v>10</v>
      </c>
      <c r="E1245" s="24">
        <v>6698.77</v>
      </c>
      <c r="F1245" s="24">
        <f>E1245/100*$I$2*Main!$AF$2</f>
        <v>0</v>
      </c>
      <c r="G1245" s="25">
        <f>F1245*Main!$AF$4</f>
        <v>0</v>
      </c>
      <c r="H1245" s="151"/>
    </row>
    <row r="1246" spans="1:8" s="22" customFormat="1">
      <c r="A1246" s="326">
        <v>9257437</v>
      </c>
      <c r="B1246" s="329" t="s">
        <v>2812</v>
      </c>
      <c r="C1246" s="23" t="s">
        <v>52</v>
      </c>
      <c r="D1246" s="23">
        <v>10</v>
      </c>
      <c r="E1246" s="24">
        <v>7263.61</v>
      </c>
      <c r="F1246" s="24">
        <f>E1246/100*$I$2*Main!$AF$2</f>
        <v>0</v>
      </c>
      <c r="G1246" s="25">
        <f>F1246*Main!$AF$4</f>
        <v>0</v>
      </c>
      <c r="H1246" s="151"/>
    </row>
    <row r="1247" spans="1:8" s="22" customFormat="1">
      <c r="A1247" s="326">
        <v>9257438</v>
      </c>
      <c r="B1247" s="329" t="s">
        <v>2813</v>
      </c>
      <c r="C1247" s="23" t="s">
        <v>52</v>
      </c>
      <c r="D1247" s="23">
        <v>10</v>
      </c>
      <c r="E1247" s="24">
        <v>7828.38</v>
      </c>
      <c r="F1247" s="24">
        <f>E1247/100*$I$2*Main!$AF$2</f>
        <v>0</v>
      </c>
      <c r="G1247" s="25">
        <f>F1247*Main!$AF$4</f>
        <v>0</v>
      </c>
      <c r="H1247" s="151"/>
    </row>
    <row r="1248" spans="1:8" s="22" customFormat="1">
      <c r="A1248" s="326">
        <v>9257439</v>
      </c>
      <c r="B1248" s="329" t="s">
        <v>2814</v>
      </c>
      <c r="C1248" s="23" t="s">
        <v>52</v>
      </c>
      <c r="D1248" s="23">
        <v>10</v>
      </c>
      <c r="E1248" s="24">
        <v>8958.02</v>
      </c>
      <c r="F1248" s="24">
        <f>E1248/100*$I$2*Main!$AF$2</f>
        <v>0</v>
      </c>
      <c r="G1248" s="25">
        <f>F1248*Main!$AF$4</f>
        <v>0</v>
      </c>
      <c r="H1248" s="151"/>
    </row>
    <row r="1249" spans="1:8" s="22" customFormat="1">
      <c r="A1249" s="326">
        <v>9257539</v>
      </c>
      <c r="B1249" s="329" t="s">
        <v>2815</v>
      </c>
      <c r="C1249" s="23" t="s">
        <v>52</v>
      </c>
      <c r="D1249" s="23">
        <v>10</v>
      </c>
      <c r="E1249" s="24">
        <v>3874.72</v>
      </c>
      <c r="F1249" s="24">
        <f>E1249/100*$I$2*Main!$AF$2</f>
        <v>0</v>
      </c>
      <c r="G1249" s="25">
        <f>F1249*Main!$AF$4</f>
        <v>0</v>
      </c>
      <c r="H1249" s="151"/>
    </row>
    <row r="1250" spans="1:8" s="22" customFormat="1">
      <c r="A1250" s="326">
        <v>9257540</v>
      </c>
      <c r="B1250" s="329" t="s">
        <v>2816</v>
      </c>
      <c r="C1250" s="23" t="s">
        <v>52</v>
      </c>
      <c r="D1250" s="23">
        <v>10</v>
      </c>
      <c r="E1250" s="24">
        <v>4439.57</v>
      </c>
      <c r="F1250" s="24">
        <f>E1250/100*$I$2*Main!$AF$2</f>
        <v>0</v>
      </c>
      <c r="G1250" s="25">
        <f>F1250*Main!$AF$4</f>
        <v>0</v>
      </c>
      <c r="H1250" s="151"/>
    </row>
    <row r="1251" spans="1:8" s="22" customFormat="1">
      <c r="A1251" s="326">
        <v>9257541</v>
      </c>
      <c r="B1251" s="329" t="s">
        <v>2817</v>
      </c>
      <c r="C1251" s="23" t="s">
        <v>52</v>
      </c>
      <c r="D1251" s="23">
        <v>10</v>
      </c>
      <c r="E1251" s="24">
        <v>4721.95</v>
      </c>
      <c r="F1251" s="24">
        <f>E1251/100*$I$2*Main!$AF$2</f>
        <v>0</v>
      </c>
      <c r="G1251" s="25">
        <f>F1251*Main!$AF$4</f>
        <v>0</v>
      </c>
      <c r="H1251" s="151"/>
    </row>
    <row r="1252" spans="1:8" s="22" customFormat="1">
      <c r="A1252" s="326">
        <v>9257542</v>
      </c>
      <c r="B1252" s="329" t="s">
        <v>2818</v>
      </c>
      <c r="C1252" s="23" t="s">
        <v>52</v>
      </c>
      <c r="D1252" s="23">
        <v>10</v>
      </c>
      <c r="E1252" s="24">
        <v>5004.3599999999997</v>
      </c>
      <c r="F1252" s="24">
        <f>E1252/100*$I$2*Main!$AF$2</f>
        <v>0</v>
      </c>
      <c r="G1252" s="25">
        <f>F1252*Main!$AF$4</f>
        <v>0</v>
      </c>
      <c r="H1252" s="151"/>
    </row>
    <row r="1253" spans="1:8" s="22" customFormat="1">
      <c r="A1253" s="326">
        <v>9257543</v>
      </c>
      <c r="B1253" s="329" t="s">
        <v>2819</v>
      </c>
      <c r="C1253" s="23" t="s">
        <v>52</v>
      </c>
      <c r="D1253" s="23">
        <v>10</v>
      </c>
      <c r="E1253" s="24">
        <v>5569.16</v>
      </c>
      <c r="F1253" s="24">
        <f>E1253/100*$I$2*Main!$AF$2</f>
        <v>0</v>
      </c>
      <c r="G1253" s="25">
        <f>F1253*Main!$AF$4</f>
        <v>0</v>
      </c>
      <c r="H1253" s="151"/>
    </row>
    <row r="1254" spans="1:8" s="22" customFormat="1">
      <c r="A1254" s="326">
        <v>9257544</v>
      </c>
      <c r="B1254" s="329" t="s">
        <v>2820</v>
      </c>
      <c r="C1254" s="23" t="s">
        <v>52</v>
      </c>
      <c r="D1254" s="23">
        <v>10</v>
      </c>
      <c r="E1254" s="24">
        <v>6698.77</v>
      </c>
      <c r="F1254" s="24">
        <f>E1254/100*$I$2*Main!$AF$2</f>
        <v>0</v>
      </c>
      <c r="G1254" s="25">
        <f>F1254*Main!$AF$4</f>
        <v>0</v>
      </c>
      <c r="H1254" s="151"/>
    </row>
    <row r="1255" spans="1:8" s="22" customFormat="1">
      <c r="A1255" s="326">
        <v>9257545</v>
      </c>
      <c r="B1255" s="329" t="s">
        <v>2821</v>
      </c>
      <c r="C1255" s="23" t="s">
        <v>52</v>
      </c>
      <c r="D1255" s="23">
        <v>10</v>
      </c>
      <c r="E1255" s="24">
        <v>7263.61</v>
      </c>
      <c r="F1255" s="24">
        <f>E1255/100*$I$2*Main!$AF$2</f>
        <v>0</v>
      </c>
      <c r="G1255" s="25">
        <f>F1255*Main!$AF$4</f>
        <v>0</v>
      </c>
      <c r="H1255" s="151"/>
    </row>
    <row r="1256" spans="1:8" s="22" customFormat="1">
      <c r="A1256" s="326">
        <v>9257546</v>
      </c>
      <c r="B1256" s="329" t="s">
        <v>2822</v>
      </c>
      <c r="C1256" s="23" t="s">
        <v>52</v>
      </c>
      <c r="D1256" s="23">
        <v>10</v>
      </c>
      <c r="E1256" s="24">
        <v>7828.38</v>
      </c>
      <c r="F1256" s="24">
        <f>E1256/100*$I$2*Main!$AF$2</f>
        <v>0</v>
      </c>
      <c r="G1256" s="25">
        <f>F1256*Main!$AF$4</f>
        <v>0</v>
      </c>
      <c r="H1256" s="151"/>
    </row>
    <row r="1257" spans="1:8" s="22" customFormat="1">
      <c r="A1257" s="326">
        <v>9257547</v>
      </c>
      <c r="B1257" s="329" t="s">
        <v>2823</v>
      </c>
      <c r="C1257" s="23" t="s">
        <v>52</v>
      </c>
      <c r="D1257" s="23">
        <v>10</v>
      </c>
      <c r="E1257" s="24">
        <v>8958.02</v>
      </c>
      <c r="F1257" s="24">
        <f>E1257/100*$I$2*Main!$AF$2</f>
        <v>0</v>
      </c>
      <c r="G1257" s="25">
        <f>F1257*Main!$AF$4</f>
        <v>0</v>
      </c>
      <c r="H1257" s="151"/>
    </row>
    <row r="1258" spans="1:8" s="22" customFormat="1">
      <c r="A1258" s="326">
        <v>9257566</v>
      </c>
      <c r="B1258" s="329" t="s">
        <v>2824</v>
      </c>
      <c r="C1258" s="23" t="s">
        <v>52</v>
      </c>
      <c r="D1258" s="23">
        <v>10</v>
      </c>
      <c r="E1258" s="24">
        <v>3874.72</v>
      </c>
      <c r="F1258" s="24">
        <f>E1258/100*$I$2*Main!$AF$2</f>
        <v>0</v>
      </c>
      <c r="G1258" s="25">
        <f>F1258*Main!$AF$4</f>
        <v>0</v>
      </c>
      <c r="H1258" s="151"/>
    </row>
    <row r="1259" spans="1:8" s="22" customFormat="1">
      <c r="A1259" s="326">
        <v>9257567</v>
      </c>
      <c r="B1259" s="329" t="s">
        <v>2825</v>
      </c>
      <c r="C1259" s="23" t="s">
        <v>52</v>
      </c>
      <c r="D1259" s="23">
        <v>10</v>
      </c>
      <c r="E1259" s="24">
        <v>4439.57</v>
      </c>
      <c r="F1259" s="24">
        <f>E1259/100*$I$2*Main!$AF$2</f>
        <v>0</v>
      </c>
      <c r="G1259" s="25">
        <f>F1259*Main!$AF$4</f>
        <v>0</v>
      </c>
      <c r="H1259" s="151"/>
    </row>
    <row r="1260" spans="1:8" s="22" customFormat="1">
      <c r="A1260" s="326">
        <v>9257568</v>
      </c>
      <c r="B1260" s="329" t="s">
        <v>2826</v>
      </c>
      <c r="C1260" s="23" t="s">
        <v>52</v>
      </c>
      <c r="D1260" s="23">
        <v>10</v>
      </c>
      <c r="E1260" s="24">
        <v>4721.95</v>
      </c>
      <c r="F1260" s="24">
        <f>E1260/100*$I$2*Main!$AF$2</f>
        <v>0</v>
      </c>
      <c r="G1260" s="25">
        <f>F1260*Main!$AF$4</f>
        <v>0</v>
      </c>
      <c r="H1260" s="151"/>
    </row>
    <row r="1261" spans="1:8" s="22" customFormat="1">
      <c r="A1261" s="326">
        <v>9257569</v>
      </c>
      <c r="B1261" s="329" t="s">
        <v>2827</v>
      </c>
      <c r="C1261" s="23" t="s">
        <v>52</v>
      </c>
      <c r="D1261" s="23">
        <v>10</v>
      </c>
      <c r="E1261" s="24">
        <v>5004.3599999999997</v>
      </c>
      <c r="F1261" s="24">
        <f>E1261/100*$I$2*Main!$AF$2</f>
        <v>0</v>
      </c>
      <c r="G1261" s="25">
        <f>F1261*Main!$AF$4</f>
        <v>0</v>
      </c>
      <c r="H1261" s="151"/>
    </row>
    <row r="1262" spans="1:8" s="22" customFormat="1">
      <c r="A1262" s="326">
        <v>9257570</v>
      </c>
      <c r="B1262" s="329" t="s">
        <v>2828</v>
      </c>
      <c r="C1262" s="23" t="s">
        <v>52</v>
      </c>
      <c r="D1262" s="23">
        <v>10</v>
      </c>
      <c r="E1262" s="24">
        <v>5569.16</v>
      </c>
      <c r="F1262" s="24">
        <f>E1262/100*$I$2*Main!$AF$2</f>
        <v>0</v>
      </c>
      <c r="G1262" s="25">
        <f>F1262*Main!$AF$4</f>
        <v>0</v>
      </c>
      <c r="H1262" s="151"/>
    </row>
    <row r="1263" spans="1:8" s="22" customFormat="1">
      <c r="A1263" s="326">
        <v>9257571</v>
      </c>
      <c r="B1263" s="329" t="s">
        <v>2829</v>
      </c>
      <c r="C1263" s="23" t="s">
        <v>52</v>
      </c>
      <c r="D1263" s="23">
        <v>10</v>
      </c>
      <c r="E1263" s="24">
        <v>6698.77</v>
      </c>
      <c r="F1263" s="24">
        <f>E1263/100*$I$2*Main!$AF$2</f>
        <v>0</v>
      </c>
      <c r="G1263" s="25">
        <f>F1263*Main!$AF$4</f>
        <v>0</v>
      </c>
      <c r="H1263" s="151"/>
    </row>
    <row r="1264" spans="1:8" s="22" customFormat="1">
      <c r="A1264" s="326">
        <v>9257572</v>
      </c>
      <c r="B1264" s="329" t="s">
        <v>2830</v>
      </c>
      <c r="C1264" s="23" t="s">
        <v>52</v>
      </c>
      <c r="D1264" s="23">
        <v>10</v>
      </c>
      <c r="E1264" s="24">
        <v>7263.61</v>
      </c>
      <c r="F1264" s="24">
        <f>E1264/100*$I$2*Main!$AF$2</f>
        <v>0</v>
      </c>
      <c r="G1264" s="25">
        <f>F1264*Main!$AF$4</f>
        <v>0</v>
      </c>
      <c r="H1264" s="151"/>
    </row>
    <row r="1265" spans="1:8" s="22" customFormat="1">
      <c r="A1265" s="326">
        <v>9257573</v>
      </c>
      <c r="B1265" s="329" t="s">
        <v>2831</v>
      </c>
      <c r="C1265" s="23" t="s">
        <v>52</v>
      </c>
      <c r="D1265" s="23">
        <v>10</v>
      </c>
      <c r="E1265" s="24">
        <v>7828.38</v>
      </c>
      <c r="F1265" s="24">
        <f>E1265/100*$I$2*Main!$AF$2</f>
        <v>0</v>
      </c>
      <c r="G1265" s="25">
        <f>F1265*Main!$AF$4</f>
        <v>0</v>
      </c>
      <c r="H1265" s="151"/>
    </row>
    <row r="1266" spans="1:8" s="22" customFormat="1">
      <c r="A1266" s="326">
        <v>9257574</v>
      </c>
      <c r="B1266" s="329" t="s">
        <v>2832</v>
      </c>
      <c r="C1266" s="23" t="s">
        <v>52</v>
      </c>
      <c r="D1266" s="23">
        <v>10</v>
      </c>
      <c r="E1266" s="24">
        <v>8958.02</v>
      </c>
      <c r="F1266" s="24">
        <f>E1266/100*$I$2*Main!$AF$2</f>
        <v>0</v>
      </c>
      <c r="G1266" s="25">
        <f>F1266*Main!$AF$4</f>
        <v>0</v>
      </c>
      <c r="H1266" s="151"/>
    </row>
    <row r="1267" spans="1:8" s="22" customFormat="1">
      <c r="A1267" s="326">
        <v>9257664</v>
      </c>
      <c r="B1267" s="329" t="s">
        <v>2833</v>
      </c>
      <c r="C1267" s="23"/>
      <c r="D1267" s="23">
        <v>1</v>
      </c>
      <c r="E1267" s="24">
        <v>4669.28</v>
      </c>
      <c r="F1267" s="24">
        <f>E1267/100*$I$2*Main!$AF$2</f>
        <v>0</v>
      </c>
      <c r="G1267" s="25">
        <f>F1267*Main!$AF$4</f>
        <v>0</v>
      </c>
      <c r="H1267" s="151"/>
    </row>
    <row r="1268" spans="1:8" s="22" customFormat="1">
      <c r="A1268" s="326">
        <v>9257652</v>
      </c>
      <c r="B1268" s="329" t="s">
        <v>2834</v>
      </c>
      <c r="C1268" s="23"/>
      <c r="D1268" s="23">
        <v>1</v>
      </c>
      <c r="E1268" s="24">
        <v>2912.36</v>
      </c>
      <c r="F1268" s="24">
        <f>E1268/100*$I$2*Main!$AF$2</f>
        <v>0</v>
      </c>
      <c r="G1268" s="25">
        <f>F1268*Main!$AF$4</f>
        <v>0</v>
      </c>
      <c r="H1268" s="151"/>
    </row>
    <row r="1269" spans="1:8" s="22" customFormat="1">
      <c r="A1269" s="326">
        <v>9257658</v>
      </c>
      <c r="B1269" s="329" t="s">
        <v>2835</v>
      </c>
      <c r="C1269" s="23"/>
      <c r="D1269" s="23">
        <v>1</v>
      </c>
      <c r="E1269" s="24">
        <v>2912.36</v>
      </c>
      <c r="F1269" s="24">
        <f>E1269/100*$I$2*Main!$AF$2</f>
        <v>0</v>
      </c>
      <c r="G1269" s="25">
        <f>F1269*Main!$AF$4</f>
        <v>0</v>
      </c>
      <c r="H1269" s="151"/>
    </row>
    <row r="1270" spans="1:8" s="22" customFormat="1">
      <c r="A1270" s="326">
        <v>9257704</v>
      </c>
      <c r="B1270" s="329" t="s">
        <v>2836</v>
      </c>
      <c r="C1270" s="23"/>
      <c r="D1270" s="23">
        <v>200</v>
      </c>
      <c r="E1270" s="24">
        <v>29.77</v>
      </c>
      <c r="F1270" s="24">
        <f>E1270/100*$I$2*Main!$AF$2</f>
        <v>0</v>
      </c>
      <c r="G1270" s="25">
        <f>F1270*Main!$AF$4</f>
        <v>0</v>
      </c>
      <c r="H1270" s="151"/>
    </row>
    <row r="1271" spans="1:8" s="22" customFormat="1">
      <c r="A1271" s="327">
        <v>9255160</v>
      </c>
      <c r="B1271" s="329" t="s">
        <v>2839</v>
      </c>
      <c r="C1271" s="23" t="s">
        <v>52</v>
      </c>
      <c r="D1271" s="23">
        <v>10</v>
      </c>
      <c r="E1271" s="24">
        <v>1214.24</v>
      </c>
      <c r="F1271" s="24">
        <f>E1271/100*$I$2*Main!$AF$2</f>
        <v>0</v>
      </c>
      <c r="G1271" s="25">
        <f>F1271*Main!$AF$4</f>
        <v>0</v>
      </c>
      <c r="H1271" s="151"/>
    </row>
    <row r="1272" spans="1:8" s="22" customFormat="1">
      <c r="A1272" s="327">
        <v>9255161</v>
      </c>
      <c r="B1272" s="329" t="s">
        <v>2840</v>
      </c>
      <c r="C1272" s="23" t="s">
        <v>52</v>
      </c>
      <c r="D1272" s="23">
        <v>10</v>
      </c>
      <c r="E1272" s="24">
        <v>1214.24</v>
      </c>
      <c r="F1272" s="24">
        <f>E1272/100*$I$2*Main!$AF$2</f>
        <v>0</v>
      </c>
      <c r="G1272" s="25">
        <f>F1272*Main!$AF$4</f>
        <v>0</v>
      </c>
      <c r="H1272" s="151"/>
    </row>
    <row r="1273" spans="1:8" s="22" customFormat="1">
      <c r="A1273" s="327">
        <v>9255162</v>
      </c>
      <c r="B1273" s="329" t="s">
        <v>2841</v>
      </c>
      <c r="C1273" s="23"/>
      <c r="D1273" s="23">
        <v>10</v>
      </c>
      <c r="E1273" s="24">
        <v>1235.81</v>
      </c>
      <c r="F1273" s="24">
        <f>E1273/100*$I$2*Main!$AF$2</f>
        <v>0</v>
      </c>
      <c r="G1273" s="25">
        <f>F1273*Main!$AF$4</f>
        <v>0</v>
      </c>
      <c r="H1273" s="151"/>
    </row>
    <row r="1274" spans="1:8" s="22" customFormat="1">
      <c r="A1274" s="327">
        <v>9255163</v>
      </c>
      <c r="B1274" s="329" t="s">
        <v>2842</v>
      </c>
      <c r="C1274" s="23"/>
      <c r="D1274" s="23">
        <v>10</v>
      </c>
      <c r="E1274" s="24">
        <v>1235.81</v>
      </c>
      <c r="F1274" s="24">
        <f>E1274/100*$I$2*Main!$AF$2</f>
        <v>0</v>
      </c>
      <c r="G1274" s="25">
        <f>F1274*Main!$AF$4</f>
        <v>0</v>
      </c>
      <c r="H1274" s="151"/>
    </row>
    <row r="1275" spans="1:8" s="22" customFormat="1">
      <c r="A1275" s="327">
        <v>9255164</v>
      </c>
      <c r="B1275" s="329" t="s">
        <v>2843</v>
      </c>
      <c r="C1275" s="23"/>
      <c r="D1275" s="23">
        <v>10</v>
      </c>
      <c r="E1275" s="24">
        <v>1257.3699999999999</v>
      </c>
      <c r="F1275" s="24">
        <f>E1275/100*$I$2*Main!$AF$2</f>
        <v>0</v>
      </c>
      <c r="G1275" s="25">
        <f>F1275*Main!$AF$4</f>
        <v>0</v>
      </c>
      <c r="H1275" s="151"/>
    </row>
    <row r="1276" spans="1:8" s="22" customFormat="1">
      <c r="A1276" s="327">
        <v>9255165</v>
      </c>
      <c r="B1276" s="329" t="s">
        <v>2844</v>
      </c>
      <c r="C1276" s="23"/>
      <c r="D1276" s="23">
        <v>10</v>
      </c>
      <c r="E1276" s="24">
        <v>1257.3699999999999</v>
      </c>
      <c r="F1276" s="24">
        <f>E1276/100*$I$2*Main!$AF$2</f>
        <v>0</v>
      </c>
      <c r="G1276" s="25">
        <f>F1276*Main!$AF$4</f>
        <v>0</v>
      </c>
      <c r="H1276" s="151"/>
    </row>
    <row r="1277" spans="1:8" s="22" customFormat="1">
      <c r="A1277" s="327">
        <v>9255166</v>
      </c>
      <c r="B1277" s="329" t="s">
        <v>2845</v>
      </c>
      <c r="C1277" s="23" t="s">
        <v>52</v>
      </c>
      <c r="D1277" s="23">
        <v>10</v>
      </c>
      <c r="E1277" s="24">
        <v>1278.94</v>
      </c>
      <c r="F1277" s="24">
        <f>E1277/100*$I$2*Main!$AF$2</f>
        <v>0</v>
      </c>
      <c r="G1277" s="25">
        <f>F1277*Main!$AF$4</f>
        <v>0</v>
      </c>
      <c r="H1277" s="151"/>
    </row>
    <row r="1278" spans="1:8" s="22" customFormat="1">
      <c r="A1278" s="327">
        <v>9255167</v>
      </c>
      <c r="B1278" s="329" t="s">
        <v>2846</v>
      </c>
      <c r="C1278" s="23" t="s">
        <v>52</v>
      </c>
      <c r="D1278" s="23">
        <v>10</v>
      </c>
      <c r="E1278" s="24">
        <v>1278.94</v>
      </c>
      <c r="F1278" s="24">
        <f>E1278/100*$I$2*Main!$AF$2</f>
        <v>0</v>
      </c>
      <c r="G1278" s="25">
        <f>F1278*Main!$AF$4</f>
        <v>0</v>
      </c>
      <c r="H1278" s="151"/>
    </row>
    <row r="1279" spans="1:8" s="22" customFormat="1">
      <c r="A1279" s="327">
        <v>9255168</v>
      </c>
      <c r="B1279" s="329" t="s">
        <v>2847</v>
      </c>
      <c r="C1279" s="23"/>
      <c r="D1279" s="23">
        <v>20</v>
      </c>
      <c r="E1279" s="24">
        <v>1158.23</v>
      </c>
      <c r="F1279" s="24">
        <f>E1279/100*$I$2*Main!$AF$2</f>
        <v>0</v>
      </c>
      <c r="G1279" s="25">
        <f>F1279*Main!$AF$4</f>
        <v>0</v>
      </c>
      <c r="H1279" s="151"/>
    </row>
    <row r="1280" spans="1:8" s="22" customFormat="1">
      <c r="A1280" s="327">
        <v>9255169</v>
      </c>
      <c r="B1280" s="329" t="s">
        <v>2848</v>
      </c>
      <c r="C1280" s="23"/>
      <c r="D1280" s="23">
        <v>20</v>
      </c>
      <c r="E1280" s="24">
        <v>1158.23</v>
      </c>
      <c r="F1280" s="24">
        <f>E1280/100*$I$2*Main!$AF$2</f>
        <v>0</v>
      </c>
      <c r="G1280" s="25">
        <f>F1280*Main!$AF$4</f>
        <v>0</v>
      </c>
      <c r="H1280" s="151"/>
    </row>
    <row r="1281" spans="1:8" s="22" customFormat="1">
      <c r="A1281" s="327">
        <v>9255170</v>
      </c>
      <c r="B1281" s="329" t="s">
        <v>2849</v>
      </c>
      <c r="C1281" s="23"/>
      <c r="D1281" s="23">
        <v>20</v>
      </c>
      <c r="E1281" s="24">
        <v>1171.1500000000001</v>
      </c>
      <c r="F1281" s="24">
        <f>E1281/100*$I$2*Main!$AF$2</f>
        <v>0</v>
      </c>
      <c r="G1281" s="25">
        <f>F1281*Main!$AF$4</f>
        <v>0</v>
      </c>
      <c r="H1281" s="151"/>
    </row>
    <row r="1282" spans="1:8" s="22" customFormat="1">
      <c r="A1282" s="327">
        <v>9255171</v>
      </c>
      <c r="B1282" s="329" t="s">
        <v>2850</v>
      </c>
      <c r="C1282" s="23"/>
      <c r="D1282" s="23">
        <v>20</v>
      </c>
      <c r="E1282" s="24">
        <v>1171.1500000000001</v>
      </c>
      <c r="F1282" s="24">
        <f>E1282/100*$I$2*Main!$AF$2</f>
        <v>0</v>
      </c>
      <c r="G1282" s="25">
        <f>F1282*Main!$AF$4</f>
        <v>0</v>
      </c>
      <c r="H1282" s="151"/>
    </row>
    <row r="1283" spans="1:8" s="22" customFormat="1">
      <c r="A1283" s="327">
        <v>9255172</v>
      </c>
      <c r="B1283" s="329" t="s">
        <v>2851</v>
      </c>
      <c r="C1283" s="23"/>
      <c r="D1283" s="23">
        <v>20</v>
      </c>
      <c r="E1283" s="24">
        <v>1192.7</v>
      </c>
      <c r="F1283" s="24">
        <f>E1283/100*$I$2*Main!$AF$2</f>
        <v>0</v>
      </c>
      <c r="G1283" s="25">
        <f>F1283*Main!$AF$4</f>
        <v>0</v>
      </c>
      <c r="H1283" s="151"/>
    </row>
    <row r="1284" spans="1:8" s="22" customFormat="1">
      <c r="A1284" s="327">
        <v>9255173</v>
      </c>
      <c r="B1284" s="329" t="s">
        <v>2852</v>
      </c>
      <c r="C1284" s="23"/>
      <c r="D1284" s="23">
        <v>20</v>
      </c>
      <c r="E1284" s="24">
        <v>1192.7</v>
      </c>
      <c r="F1284" s="24">
        <f>E1284/100*$I$2*Main!$AF$2</f>
        <v>0</v>
      </c>
      <c r="G1284" s="25">
        <f>F1284*Main!$AF$4</f>
        <v>0</v>
      </c>
      <c r="H1284" s="151"/>
    </row>
    <row r="1285" spans="1:8" s="22" customFormat="1">
      <c r="A1285" s="327">
        <v>9255174</v>
      </c>
      <c r="B1285" s="329" t="s">
        <v>2853</v>
      </c>
      <c r="C1285" s="23"/>
      <c r="D1285" s="23">
        <v>20</v>
      </c>
      <c r="E1285" s="24">
        <v>1214.24</v>
      </c>
      <c r="F1285" s="24">
        <f>E1285/100*$I$2*Main!$AF$2</f>
        <v>0</v>
      </c>
      <c r="G1285" s="25">
        <f>F1285*Main!$AF$4</f>
        <v>0</v>
      </c>
      <c r="H1285" s="151"/>
    </row>
    <row r="1286" spans="1:8" s="22" customFormat="1">
      <c r="A1286" s="327">
        <v>9255175</v>
      </c>
      <c r="B1286" s="329" t="s">
        <v>2854</v>
      </c>
      <c r="C1286" s="23"/>
      <c r="D1286" s="23">
        <v>20</v>
      </c>
      <c r="E1286" s="24">
        <v>1214.24</v>
      </c>
      <c r="F1286" s="24">
        <f>E1286/100*$I$2*Main!$AF$2</f>
        <v>0</v>
      </c>
      <c r="G1286" s="25">
        <f>F1286*Main!$AF$4</f>
        <v>0</v>
      </c>
      <c r="H1286" s="151"/>
    </row>
    <row r="1287" spans="1:8" s="22" customFormat="1">
      <c r="A1287" s="327">
        <v>9255176</v>
      </c>
      <c r="B1287" s="329" t="s">
        <v>2855</v>
      </c>
      <c r="C1287" s="23"/>
      <c r="D1287" s="23">
        <v>20</v>
      </c>
      <c r="E1287" s="24">
        <v>1235.81</v>
      </c>
      <c r="F1287" s="24">
        <f>E1287/100*$I$2*Main!$AF$2</f>
        <v>0</v>
      </c>
      <c r="G1287" s="25">
        <f>F1287*Main!$AF$4</f>
        <v>0</v>
      </c>
      <c r="H1287" s="151"/>
    </row>
    <row r="1288" spans="1:8" s="22" customFormat="1">
      <c r="A1288" s="327">
        <v>9255177</v>
      </c>
      <c r="B1288" s="329" t="s">
        <v>2856</v>
      </c>
      <c r="C1288" s="23"/>
      <c r="D1288" s="23">
        <v>20</v>
      </c>
      <c r="E1288" s="24">
        <v>1235.81</v>
      </c>
      <c r="F1288" s="24">
        <f>E1288/100*$I$2*Main!$AF$2</f>
        <v>0</v>
      </c>
      <c r="G1288" s="25">
        <f>F1288*Main!$AF$4</f>
        <v>0</v>
      </c>
      <c r="H1288" s="151"/>
    </row>
    <row r="1289" spans="1:8" s="22" customFormat="1">
      <c r="A1289" s="327">
        <v>9255178</v>
      </c>
      <c r="B1289" s="329" t="s">
        <v>2857</v>
      </c>
      <c r="C1289" s="23"/>
      <c r="D1289" s="23">
        <v>20</v>
      </c>
      <c r="E1289" s="24">
        <v>1257.3699999999999</v>
      </c>
      <c r="F1289" s="24">
        <f>E1289/100*$I$2*Main!$AF$2</f>
        <v>0</v>
      </c>
      <c r="G1289" s="25">
        <f>F1289*Main!$AF$4</f>
        <v>0</v>
      </c>
      <c r="H1289" s="151"/>
    </row>
    <row r="1290" spans="1:8" s="22" customFormat="1">
      <c r="A1290" s="327">
        <v>9255179</v>
      </c>
      <c r="B1290" s="329" t="s">
        <v>2858</v>
      </c>
      <c r="C1290" s="23"/>
      <c r="D1290" s="23">
        <v>20</v>
      </c>
      <c r="E1290" s="24">
        <v>1257.3699999999999</v>
      </c>
      <c r="F1290" s="24">
        <f>E1290/100*$I$2*Main!$AF$2</f>
        <v>0</v>
      </c>
      <c r="G1290" s="25">
        <f>F1290*Main!$AF$4</f>
        <v>0</v>
      </c>
      <c r="H1290" s="151"/>
    </row>
    <row r="1291" spans="1:8" s="22" customFormat="1">
      <c r="A1291" s="327">
        <v>9255180</v>
      </c>
      <c r="B1291" s="329" t="s">
        <v>2859</v>
      </c>
      <c r="C1291" s="23" t="s">
        <v>52</v>
      </c>
      <c r="D1291" s="23">
        <v>20</v>
      </c>
      <c r="E1291" s="24">
        <v>1278.94</v>
      </c>
      <c r="F1291" s="24">
        <f>E1291/100*$I$2*Main!$AF$2</f>
        <v>0</v>
      </c>
      <c r="G1291" s="25">
        <f>F1291*Main!$AF$4</f>
        <v>0</v>
      </c>
      <c r="H1291" s="151"/>
    </row>
    <row r="1292" spans="1:8" s="22" customFormat="1">
      <c r="A1292" s="327">
        <v>9255181</v>
      </c>
      <c r="B1292" s="329" t="s">
        <v>2860</v>
      </c>
      <c r="C1292" s="23" t="s">
        <v>52</v>
      </c>
      <c r="D1292" s="23">
        <v>20</v>
      </c>
      <c r="E1292" s="24">
        <v>1278.94</v>
      </c>
      <c r="F1292" s="24">
        <f>E1292/100*$I$2*Main!$AF$2</f>
        <v>0</v>
      </c>
      <c r="G1292" s="25">
        <f>F1292*Main!$AF$4</f>
        <v>0</v>
      </c>
      <c r="H1292" s="151"/>
    </row>
    <row r="1293" spans="1:8" s="22" customFormat="1">
      <c r="A1293" s="327">
        <v>9255182</v>
      </c>
      <c r="B1293" s="329" t="s">
        <v>2861</v>
      </c>
      <c r="C1293" s="23" t="s">
        <v>52</v>
      </c>
      <c r="D1293" s="23">
        <v>20</v>
      </c>
      <c r="E1293" s="24">
        <v>1311.46</v>
      </c>
      <c r="F1293" s="24">
        <f>E1293/100*$I$2*Main!$AF$2</f>
        <v>0</v>
      </c>
      <c r="G1293" s="25">
        <f>F1293*Main!$AF$4</f>
        <v>0</v>
      </c>
      <c r="H1293" s="151"/>
    </row>
    <row r="1294" spans="1:8" s="22" customFormat="1">
      <c r="A1294" s="327">
        <v>9255183</v>
      </c>
      <c r="B1294" s="329" t="s">
        <v>2862</v>
      </c>
      <c r="C1294" s="23" t="s">
        <v>52</v>
      </c>
      <c r="D1294" s="23">
        <v>20</v>
      </c>
      <c r="E1294" s="24">
        <v>1311.46</v>
      </c>
      <c r="F1294" s="24">
        <f>E1294/100*$I$2*Main!$AF$2</f>
        <v>0</v>
      </c>
      <c r="G1294" s="25">
        <f>F1294*Main!$AF$4</f>
        <v>0</v>
      </c>
      <c r="H1294" s="151"/>
    </row>
    <row r="1295" spans="1:8" s="22" customFormat="1">
      <c r="A1295" s="327">
        <v>9255184</v>
      </c>
      <c r="B1295" s="329" t="s">
        <v>2863</v>
      </c>
      <c r="C1295" s="23" t="s">
        <v>52</v>
      </c>
      <c r="D1295" s="23">
        <v>20</v>
      </c>
      <c r="E1295" s="24">
        <v>1355.63</v>
      </c>
      <c r="F1295" s="24">
        <f>E1295/100*$I$2*Main!$AF$2</f>
        <v>0</v>
      </c>
      <c r="G1295" s="25">
        <f>F1295*Main!$AF$4</f>
        <v>0</v>
      </c>
      <c r="H1295" s="151"/>
    </row>
    <row r="1296" spans="1:8" s="22" customFormat="1">
      <c r="A1296" s="327">
        <v>9255185</v>
      </c>
      <c r="B1296" s="329" t="s">
        <v>2864</v>
      </c>
      <c r="C1296" s="23" t="s">
        <v>52</v>
      </c>
      <c r="D1296" s="23">
        <v>20</v>
      </c>
      <c r="E1296" s="24">
        <v>1355.63</v>
      </c>
      <c r="F1296" s="24">
        <f>E1296/100*$I$2*Main!$AF$2</f>
        <v>0</v>
      </c>
      <c r="G1296" s="25">
        <f>F1296*Main!$AF$4</f>
        <v>0</v>
      </c>
      <c r="H1296" s="151"/>
    </row>
    <row r="1297" spans="1:8" s="22" customFormat="1">
      <c r="A1297" s="327">
        <v>9255186</v>
      </c>
      <c r="B1297" s="329" t="s">
        <v>4735</v>
      </c>
      <c r="C1297" s="23"/>
      <c r="D1297" s="23">
        <v>20</v>
      </c>
      <c r="E1297" s="24">
        <v>1492.2</v>
      </c>
      <c r="F1297" s="24">
        <f>E1297/100*$I$2*Main!$AF$2</f>
        <v>0</v>
      </c>
      <c r="G1297" s="25">
        <f>F1297*Main!$AF$4</f>
        <v>0</v>
      </c>
      <c r="H1297" s="151"/>
    </row>
    <row r="1298" spans="1:8" s="22" customFormat="1">
      <c r="A1298" s="327">
        <v>9255187</v>
      </c>
      <c r="B1298" s="329" t="s">
        <v>4736</v>
      </c>
      <c r="C1298" s="23"/>
      <c r="D1298" s="23">
        <v>20</v>
      </c>
      <c r="E1298" s="24">
        <v>1492.2</v>
      </c>
      <c r="F1298" s="24">
        <f>E1298/100*$I$2*Main!$AF$2</f>
        <v>0</v>
      </c>
      <c r="G1298" s="25">
        <f>F1298*Main!$AF$4</f>
        <v>0</v>
      </c>
      <c r="H1298" s="151"/>
    </row>
    <row r="1299" spans="1:8" s="22" customFormat="1">
      <c r="A1299" s="327">
        <v>9255188</v>
      </c>
      <c r="B1299" s="329" t="s">
        <v>2865</v>
      </c>
      <c r="C1299" s="23"/>
      <c r="D1299" s="23">
        <v>20</v>
      </c>
      <c r="E1299" s="24">
        <v>1492.19</v>
      </c>
      <c r="F1299" s="24">
        <f>E1299/100*$I$2*Main!$AF$2</f>
        <v>0</v>
      </c>
      <c r="G1299" s="25">
        <f>F1299*Main!$AF$4</f>
        <v>0</v>
      </c>
      <c r="H1299" s="151"/>
    </row>
    <row r="1300" spans="1:8" s="22" customFormat="1">
      <c r="A1300" s="327">
        <v>9255189</v>
      </c>
      <c r="B1300" s="329" t="s">
        <v>2866</v>
      </c>
      <c r="C1300" s="23"/>
      <c r="D1300" s="23">
        <v>20</v>
      </c>
      <c r="E1300" s="24">
        <v>1492.19</v>
      </c>
      <c r="F1300" s="24">
        <f>E1300/100*$I$2*Main!$AF$2</f>
        <v>0</v>
      </c>
      <c r="G1300" s="25">
        <f>F1300*Main!$AF$4</f>
        <v>0</v>
      </c>
      <c r="H1300" s="151"/>
    </row>
    <row r="1301" spans="1:8" s="22" customFormat="1">
      <c r="A1301" s="327">
        <v>9255190</v>
      </c>
      <c r="B1301" s="329" t="s">
        <v>2867</v>
      </c>
      <c r="C1301" s="23"/>
      <c r="D1301" s="23">
        <v>20</v>
      </c>
      <c r="E1301" s="24">
        <v>1519.64</v>
      </c>
      <c r="F1301" s="24">
        <f>E1301/100*$I$2*Main!$AF$2</f>
        <v>0</v>
      </c>
      <c r="G1301" s="25">
        <f>F1301*Main!$AF$4</f>
        <v>0</v>
      </c>
      <c r="H1301" s="151"/>
    </row>
    <row r="1302" spans="1:8" s="22" customFormat="1">
      <c r="A1302" s="327">
        <v>9255191</v>
      </c>
      <c r="B1302" s="329" t="s">
        <v>2868</v>
      </c>
      <c r="C1302" s="23"/>
      <c r="D1302" s="23">
        <v>20</v>
      </c>
      <c r="E1302" s="24">
        <v>1519.64</v>
      </c>
      <c r="F1302" s="24">
        <f>E1302/100*$I$2*Main!$AF$2</f>
        <v>0</v>
      </c>
      <c r="G1302" s="25">
        <f>F1302*Main!$AF$4</f>
        <v>0</v>
      </c>
      <c r="H1302" s="151"/>
    </row>
    <row r="1303" spans="1:8" s="22" customFormat="1">
      <c r="A1303" s="327">
        <v>9255192</v>
      </c>
      <c r="B1303" s="329" t="s">
        <v>2869</v>
      </c>
      <c r="C1303" s="23"/>
      <c r="D1303" s="23">
        <v>20</v>
      </c>
      <c r="E1303" s="24">
        <v>1547.09</v>
      </c>
      <c r="F1303" s="24">
        <f>E1303/100*$I$2*Main!$AF$2</f>
        <v>0</v>
      </c>
      <c r="G1303" s="25">
        <f>F1303*Main!$AF$4</f>
        <v>0</v>
      </c>
      <c r="H1303" s="151"/>
    </row>
    <row r="1304" spans="1:8" s="22" customFormat="1">
      <c r="A1304" s="327">
        <v>9255193</v>
      </c>
      <c r="B1304" s="329" t="s">
        <v>2870</v>
      </c>
      <c r="C1304" s="23"/>
      <c r="D1304" s="23">
        <v>20</v>
      </c>
      <c r="E1304" s="24">
        <v>1547.09</v>
      </c>
      <c r="F1304" s="24">
        <f>E1304/100*$I$2*Main!$AF$2</f>
        <v>0</v>
      </c>
      <c r="G1304" s="25">
        <f>F1304*Main!$AF$4</f>
        <v>0</v>
      </c>
      <c r="H1304" s="151"/>
    </row>
    <row r="1305" spans="1:8" s="22" customFormat="1">
      <c r="A1305" s="327">
        <v>9255194</v>
      </c>
      <c r="B1305" s="329" t="s">
        <v>2871</v>
      </c>
      <c r="C1305" s="23"/>
      <c r="D1305" s="23">
        <v>20</v>
      </c>
      <c r="E1305" s="24">
        <v>1574.6</v>
      </c>
      <c r="F1305" s="24">
        <f>E1305/100*$I$2*Main!$AF$2</f>
        <v>0</v>
      </c>
      <c r="G1305" s="25">
        <f>F1305*Main!$AF$4</f>
        <v>0</v>
      </c>
      <c r="H1305" s="151"/>
    </row>
    <row r="1306" spans="1:8" s="22" customFormat="1">
      <c r="A1306" s="327">
        <v>9255195</v>
      </c>
      <c r="B1306" s="329" t="s">
        <v>2872</v>
      </c>
      <c r="C1306" s="23"/>
      <c r="D1306" s="23">
        <v>20</v>
      </c>
      <c r="E1306" s="24">
        <v>1574.6</v>
      </c>
      <c r="F1306" s="24">
        <f>E1306/100*$I$2*Main!$AF$2</f>
        <v>0</v>
      </c>
      <c r="G1306" s="25">
        <f>F1306*Main!$AF$4</f>
        <v>0</v>
      </c>
      <c r="H1306" s="151"/>
    </row>
    <row r="1307" spans="1:8" s="22" customFormat="1">
      <c r="A1307" s="327">
        <v>9255196</v>
      </c>
      <c r="B1307" s="329" t="s">
        <v>2873</v>
      </c>
      <c r="C1307" s="23"/>
      <c r="D1307" s="23">
        <v>20</v>
      </c>
      <c r="E1307" s="24">
        <v>1602.05</v>
      </c>
      <c r="F1307" s="24">
        <f>E1307/100*$I$2*Main!$AF$2</f>
        <v>0</v>
      </c>
      <c r="G1307" s="25">
        <f>F1307*Main!$AF$4</f>
        <v>0</v>
      </c>
      <c r="H1307" s="151"/>
    </row>
    <row r="1308" spans="1:8" s="22" customFormat="1">
      <c r="A1308" s="327">
        <v>9255197</v>
      </c>
      <c r="B1308" s="329" t="s">
        <v>2874</v>
      </c>
      <c r="C1308" s="23"/>
      <c r="D1308" s="23">
        <v>20</v>
      </c>
      <c r="E1308" s="24">
        <v>1602.05</v>
      </c>
      <c r="F1308" s="24">
        <f>E1308/100*$I$2*Main!$AF$2</f>
        <v>0</v>
      </c>
      <c r="G1308" s="25">
        <f>F1308*Main!$AF$4</f>
        <v>0</v>
      </c>
      <c r="H1308" s="151"/>
    </row>
    <row r="1309" spans="1:8" s="22" customFormat="1">
      <c r="A1309" s="327">
        <v>9255198</v>
      </c>
      <c r="B1309" s="329" t="s">
        <v>2875</v>
      </c>
      <c r="C1309" s="23" t="s">
        <v>52</v>
      </c>
      <c r="D1309" s="23">
        <v>20</v>
      </c>
      <c r="E1309" s="24">
        <v>1629.5</v>
      </c>
      <c r="F1309" s="24">
        <f>E1309/100*$I$2*Main!$AF$2</f>
        <v>0</v>
      </c>
      <c r="G1309" s="25">
        <f>F1309*Main!$AF$4</f>
        <v>0</v>
      </c>
      <c r="H1309" s="151"/>
    </row>
    <row r="1310" spans="1:8" s="22" customFormat="1">
      <c r="A1310" s="327">
        <v>9255199</v>
      </c>
      <c r="B1310" s="329" t="s">
        <v>2876</v>
      </c>
      <c r="C1310" s="23" t="s">
        <v>52</v>
      </c>
      <c r="D1310" s="23">
        <v>20</v>
      </c>
      <c r="E1310" s="24">
        <v>1629.5</v>
      </c>
      <c r="F1310" s="24">
        <f>E1310/100*$I$2*Main!$AF$2</f>
        <v>0</v>
      </c>
      <c r="G1310" s="25">
        <f>F1310*Main!$AF$4</f>
        <v>0</v>
      </c>
      <c r="H1310" s="151"/>
    </row>
    <row r="1311" spans="1:8" s="22" customFormat="1">
      <c r="A1311" s="327">
        <v>9255200</v>
      </c>
      <c r="B1311" s="329" t="s">
        <v>2877</v>
      </c>
      <c r="C1311" s="23" t="s">
        <v>52</v>
      </c>
      <c r="D1311" s="23">
        <v>20</v>
      </c>
      <c r="E1311" s="24">
        <v>1670.93</v>
      </c>
      <c r="F1311" s="24">
        <f>E1311/100*$I$2*Main!$AF$2</f>
        <v>0</v>
      </c>
      <c r="G1311" s="25">
        <f>F1311*Main!$AF$4</f>
        <v>0</v>
      </c>
      <c r="H1311" s="151"/>
    </row>
    <row r="1312" spans="1:8" s="22" customFormat="1">
      <c r="A1312" s="327">
        <v>9255201</v>
      </c>
      <c r="B1312" s="329" t="s">
        <v>2878</v>
      </c>
      <c r="C1312" s="23" t="s">
        <v>52</v>
      </c>
      <c r="D1312" s="23">
        <v>20</v>
      </c>
      <c r="E1312" s="24">
        <v>1670.93</v>
      </c>
      <c r="F1312" s="24">
        <f>E1312/100*$I$2*Main!$AF$2</f>
        <v>0</v>
      </c>
      <c r="G1312" s="25">
        <f>F1312*Main!$AF$4</f>
        <v>0</v>
      </c>
      <c r="H1312" s="151"/>
    </row>
    <row r="1313" spans="1:8" s="22" customFormat="1">
      <c r="A1313" s="327">
        <v>9255202</v>
      </c>
      <c r="B1313" s="329" t="s">
        <v>4737</v>
      </c>
      <c r="C1313" s="23"/>
      <c r="D1313" s="23">
        <v>20</v>
      </c>
      <c r="E1313" s="24">
        <v>1750.03</v>
      </c>
      <c r="F1313" s="24">
        <f>E1313/100*$I$2*Main!$AF$2</f>
        <v>0</v>
      </c>
      <c r="G1313" s="25">
        <f>F1313*Main!$AF$4</f>
        <v>0</v>
      </c>
      <c r="H1313" s="151"/>
    </row>
    <row r="1314" spans="1:8" s="22" customFormat="1">
      <c r="A1314" s="327">
        <v>9255203</v>
      </c>
      <c r="B1314" s="329" t="s">
        <v>4738</v>
      </c>
      <c r="C1314" s="23"/>
      <c r="D1314" s="23">
        <v>20</v>
      </c>
      <c r="E1314" s="24">
        <v>1750.03</v>
      </c>
      <c r="F1314" s="24">
        <f>E1314/100*$I$2*Main!$AF$2</f>
        <v>0</v>
      </c>
      <c r="G1314" s="25">
        <f>F1314*Main!$AF$4</f>
        <v>0</v>
      </c>
      <c r="H1314" s="151"/>
    </row>
    <row r="1315" spans="1:8" s="22" customFormat="1">
      <c r="A1315" s="327">
        <v>9255204</v>
      </c>
      <c r="B1315" s="329" t="s">
        <v>2879</v>
      </c>
      <c r="C1315" s="23"/>
      <c r="D1315" s="23">
        <v>10</v>
      </c>
      <c r="E1315" s="24">
        <v>1913.95</v>
      </c>
      <c r="F1315" s="24">
        <f>E1315/100*$I$2*Main!$AF$2</f>
        <v>0</v>
      </c>
      <c r="G1315" s="25">
        <f>F1315*Main!$AF$4</f>
        <v>0</v>
      </c>
      <c r="H1315" s="151"/>
    </row>
    <row r="1316" spans="1:8" s="22" customFormat="1">
      <c r="A1316" s="327">
        <v>9255205</v>
      </c>
      <c r="B1316" s="329" t="s">
        <v>2880</v>
      </c>
      <c r="C1316" s="23"/>
      <c r="D1316" s="23">
        <v>10</v>
      </c>
      <c r="E1316" s="24">
        <v>1913.95</v>
      </c>
      <c r="F1316" s="24">
        <f>E1316/100*$I$2*Main!$AF$2</f>
        <v>0</v>
      </c>
      <c r="G1316" s="25">
        <f>F1316*Main!$AF$4</f>
        <v>0</v>
      </c>
      <c r="H1316" s="151"/>
    </row>
    <row r="1317" spans="1:8" s="22" customFormat="1">
      <c r="A1317" s="327">
        <v>9255206</v>
      </c>
      <c r="B1317" s="329" t="s">
        <v>2881</v>
      </c>
      <c r="C1317" s="23"/>
      <c r="D1317" s="23">
        <v>10</v>
      </c>
      <c r="E1317" s="24">
        <v>1935.28</v>
      </c>
      <c r="F1317" s="24">
        <f>E1317/100*$I$2*Main!$AF$2</f>
        <v>0</v>
      </c>
      <c r="G1317" s="25">
        <f>F1317*Main!$AF$4</f>
        <v>0</v>
      </c>
      <c r="H1317" s="151"/>
    </row>
    <row r="1318" spans="1:8" s="22" customFormat="1">
      <c r="A1318" s="327">
        <v>9255207</v>
      </c>
      <c r="B1318" s="329" t="s">
        <v>2882</v>
      </c>
      <c r="C1318" s="23"/>
      <c r="D1318" s="23">
        <v>10</v>
      </c>
      <c r="E1318" s="24">
        <v>1935.28</v>
      </c>
      <c r="F1318" s="24">
        <f>E1318/100*$I$2*Main!$AF$2</f>
        <v>0</v>
      </c>
      <c r="G1318" s="25">
        <f>F1318*Main!$AF$4</f>
        <v>0</v>
      </c>
      <c r="H1318" s="151"/>
    </row>
    <row r="1319" spans="1:8" s="22" customFormat="1">
      <c r="A1319" s="327">
        <v>9255208</v>
      </c>
      <c r="B1319" s="329" t="s">
        <v>2883</v>
      </c>
      <c r="C1319" s="23"/>
      <c r="D1319" s="23">
        <v>10</v>
      </c>
      <c r="E1319" s="24">
        <v>1970.93</v>
      </c>
      <c r="F1319" s="24">
        <f>E1319/100*$I$2*Main!$AF$2</f>
        <v>0</v>
      </c>
      <c r="G1319" s="25">
        <f>F1319*Main!$AF$4</f>
        <v>0</v>
      </c>
      <c r="H1319" s="151"/>
    </row>
    <row r="1320" spans="1:8" s="22" customFormat="1">
      <c r="A1320" s="327">
        <v>9255209</v>
      </c>
      <c r="B1320" s="329" t="s">
        <v>2884</v>
      </c>
      <c r="C1320" s="23"/>
      <c r="D1320" s="23">
        <v>10</v>
      </c>
      <c r="E1320" s="24">
        <v>1970.93</v>
      </c>
      <c r="F1320" s="24">
        <f>E1320/100*$I$2*Main!$AF$2</f>
        <v>0</v>
      </c>
      <c r="G1320" s="25">
        <f>F1320*Main!$AF$4</f>
        <v>0</v>
      </c>
      <c r="H1320" s="151"/>
    </row>
    <row r="1321" spans="1:8" s="22" customFormat="1">
      <c r="A1321" s="327">
        <v>9255210</v>
      </c>
      <c r="B1321" s="329" t="s">
        <v>2885</v>
      </c>
      <c r="C1321" s="23"/>
      <c r="D1321" s="23">
        <v>10</v>
      </c>
      <c r="E1321" s="24">
        <v>2006.54</v>
      </c>
      <c r="F1321" s="24">
        <f>E1321/100*$I$2*Main!$AF$2</f>
        <v>0</v>
      </c>
      <c r="G1321" s="25">
        <f>F1321*Main!$AF$4</f>
        <v>0</v>
      </c>
      <c r="H1321" s="151"/>
    </row>
    <row r="1322" spans="1:8" s="22" customFormat="1">
      <c r="A1322" s="327">
        <v>9255211</v>
      </c>
      <c r="B1322" s="329" t="s">
        <v>2886</v>
      </c>
      <c r="C1322" s="23"/>
      <c r="D1322" s="23">
        <v>10</v>
      </c>
      <c r="E1322" s="24">
        <v>2006.54</v>
      </c>
      <c r="F1322" s="24">
        <f>E1322/100*$I$2*Main!$AF$2</f>
        <v>0</v>
      </c>
      <c r="G1322" s="25">
        <f>F1322*Main!$AF$4</f>
        <v>0</v>
      </c>
      <c r="H1322" s="151"/>
    </row>
    <row r="1323" spans="1:8" s="22" customFormat="1">
      <c r="A1323" s="327">
        <v>9255212</v>
      </c>
      <c r="B1323" s="329" t="s">
        <v>2887</v>
      </c>
      <c r="C1323" s="23"/>
      <c r="D1323" s="23">
        <v>10</v>
      </c>
      <c r="E1323" s="24">
        <v>2042.16</v>
      </c>
      <c r="F1323" s="24">
        <f>E1323/100*$I$2*Main!$AF$2</f>
        <v>0</v>
      </c>
      <c r="G1323" s="25">
        <f>F1323*Main!$AF$4</f>
        <v>0</v>
      </c>
      <c r="H1323" s="151"/>
    </row>
    <row r="1324" spans="1:8" s="22" customFormat="1">
      <c r="A1324" s="327">
        <v>9255213</v>
      </c>
      <c r="B1324" s="329" t="s">
        <v>2888</v>
      </c>
      <c r="C1324" s="23"/>
      <c r="D1324" s="23">
        <v>10</v>
      </c>
      <c r="E1324" s="24">
        <v>2042.16</v>
      </c>
      <c r="F1324" s="24">
        <f>E1324/100*$I$2*Main!$AF$2</f>
        <v>0</v>
      </c>
      <c r="G1324" s="25">
        <f>F1324*Main!$AF$4</f>
        <v>0</v>
      </c>
      <c r="H1324" s="151"/>
    </row>
    <row r="1325" spans="1:8" s="22" customFormat="1">
      <c r="A1325" s="327">
        <v>9255214</v>
      </c>
      <c r="B1325" s="329" t="s">
        <v>2889</v>
      </c>
      <c r="C1325" s="23"/>
      <c r="D1325" s="23">
        <v>10</v>
      </c>
      <c r="E1325" s="24">
        <v>2077.7800000000002</v>
      </c>
      <c r="F1325" s="24">
        <f>E1325/100*$I$2*Main!$AF$2</f>
        <v>0</v>
      </c>
      <c r="G1325" s="25">
        <f>F1325*Main!$AF$4</f>
        <v>0</v>
      </c>
      <c r="H1325" s="151"/>
    </row>
    <row r="1326" spans="1:8" s="22" customFormat="1">
      <c r="A1326" s="327">
        <v>9255215</v>
      </c>
      <c r="B1326" s="329" t="s">
        <v>2890</v>
      </c>
      <c r="C1326" s="23"/>
      <c r="D1326" s="23">
        <v>10</v>
      </c>
      <c r="E1326" s="24">
        <v>2077.7800000000002</v>
      </c>
      <c r="F1326" s="24">
        <f>E1326/100*$I$2*Main!$AF$2</f>
        <v>0</v>
      </c>
      <c r="G1326" s="25">
        <f>F1326*Main!$AF$4</f>
        <v>0</v>
      </c>
      <c r="H1326" s="151"/>
    </row>
    <row r="1327" spans="1:8" s="22" customFormat="1">
      <c r="A1327" s="327">
        <v>9255216</v>
      </c>
      <c r="B1327" s="329" t="s">
        <v>2891</v>
      </c>
      <c r="C1327" s="23" t="s">
        <v>52</v>
      </c>
      <c r="D1327" s="23">
        <v>10</v>
      </c>
      <c r="E1327" s="24">
        <v>2113.38</v>
      </c>
      <c r="F1327" s="24">
        <f>E1327/100*$I$2*Main!$AF$2</f>
        <v>0</v>
      </c>
      <c r="G1327" s="25">
        <f>F1327*Main!$AF$4</f>
        <v>0</v>
      </c>
      <c r="H1327" s="151"/>
    </row>
    <row r="1328" spans="1:8" s="22" customFormat="1">
      <c r="A1328" s="327">
        <v>9255217</v>
      </c>
      <c r="B1328" s="329" t="s">
        <v>2892</v>
      </c>
      <c r="C1328" s="23" t="s">
        <v>52</v>
      </c>
      <c r="D1328" s="23">
        <v>10</v>
      </c>
      <c r="E1328" s="24">
        <v>2113.38</v>
      </c>
      <c r="F1328" s="24">
        <f>E1328/100*$I$2*Main!$AF$2</f>
        <v>0</v>
      </c>
      <c r="G1328" s="25">
        <f>F1328*Main!$AF$4</f>
        <v>0</v>
      </c>
      <c r="H1328" s="151"/>
    </row>
    <row r="1329" spans="1:8" s="22" customFormat="1">
      <c r="A1329" s="327">
        <v>9255218</v>
      </c>
      <c r="B1329" s="329" t="s">
        <v>2893</v>
      </c>
      <c r="C1329" s="23" t="s">
        <v>52</v>
      </c>
      <c r="D1329" s="23">
        <v>10</v>
      </c>
      <c r="E1329" s="24">
        <v>2167.15</v>
      </c>
      <c r="F1329" s="24">
        <f>E1329/100*$I$2*Main!$AF$2</f>
        <v>0</v>
      </c>
      <c r="G1329" s="25">
        <f>F1329*Main!$AF$4</f>
        <v>0</v>
      </c>
      <c r="H1329" s="151"/>
    </row>
    <row r="1330" spans="1:8" s="22" customFormat="1">
      <c r="A1330" s="327">
        <v>9255219</v>
      </c>
      <c r="B1330" s="329" t="s">
        <v>2894</v>
      </c>
      <c r="C1330" s="23" t="s">
        <v>52</v>
      </c>
      <c r="D1330" s="23">
        <v>10</v>
      </c>
      <c r="E1330" s="24">
        <v>2167.15</v>
      </c>
      <c r="F1330" s="24">
        <f>E1330/100*$I$2*Main!$AF$2</f>
        <v>0</v>
      </c>
      <c r="G1330" s="25">
        <f>F1330*Main!$AF$4</f>
        <v>0</v>
      </c>
      <c r="H1330" s="151"/>
    </row>
    <row r="1331" spans="1:8" s="22" customFormat="1">
      <c r="A1331" s="327">
        <v>9255220</v>
      </c>
      <c r="B1331" s="329" t="s">
        <v>2895</v>
      </c>
      <c r="C1331" s="23" t="s">
        <v>52</v>
      </c>
      <c r="D1331" s="23">
        <v>10</v>
      </c>
      <c r="E1331" s="24">
        <v>2240.17</v>
      </c>
      <c r="F1331" s="24">
        <f>E1331/100*$I$2*Main!$AF$2</f>
        <v>0</v>
      </c>
      <c r="G1331" s="25">
        <f>F1331*Main!$AF$4</f>
        <v>0</v>
      </c>
      <c r="H1331" s="151"/>
    </row>
    <row r="1332" spans="1:8" s="22" customFormat="1">
      <c r="A1332" s="327">
        <v>9255221</v>
      </c>
      <c r="B1332" s="329" t="s">
        <v>2896</v>
      </c>
      <c r="C1332" s="23" t="s">
        <v>52</v>
      </c>
      <c r="D1332" s="23">
        <v>10</v>
      </c>
      <c r="E1332" s="24">
        <v>2240.17</v>
      </c>
      <c r="F1332" s="24">
        <f>E1332/100*$I$2*Main!$AF$2</f>
        <v>0</v>
      </c>
      <c r="G1332" s="25">
        <f>F1332*Main!$AF$4</f>
        <v>0</v>
      </c>
      <c r="H1332" s="151"/>
    </row>
    <row r="1333" spans="1:8" s="22" customFormat="1">
      <c r="A1333" s="327">
        <v>9255226</v>
      </c>
      <c r="B1333" s="329" t="s">
        <v>2897</v>
      </c>
      <c r="C1333" s="23"/>
      <c r="D1333" s="23">
        <v>10</v>
      </c>
      <c r="E1333" s="24">
        <v>3102.78</v>
      </c>
      <c r="F1333" s="24">
        <f>E1333/100*$I$2*Main!$AF$2</f>
        <v>0</v>
      </c>
      <c r="G1333" s="25">
        <f>F1333*Main!$AF$4</f>
        <v>0</v>
      </c>
      <c r="H1333" s="151"/>
    </row>
    <row r="1334" spans="1:8" s="22" customFormat="1">
      <c r="A1334" s="327">
        <v>9255227</v>
      </c>
      <c r="B1334" s="329" t="s">
        <v>2898</v>
      </c>
      <c r="C1334" s="23"/>
      <c r="D1334" s="23">
        <v>10</v>
      </c>
      <c r="E1334" s="24">
        <v>3102.78</v>
      </c>
      <c r="F1334" s="24">
        <f>E1334/100*$I$2*Main!$AF$2</f>
        <v>0</v>
      </c>
      <c r="G1334" s="25">
        <f>F1334*Main!$AF$4</f>
        <v>0</v>
      </c>
      <c r="H1334" s="151"/>
    </row>
    <row r="1335" spans="1:8" s="22" customFormat="1">
      <c r="A1335" s="327">
        <v>9255228</v>
      </c>
      <c r="B1335" s="329" t="s">
        <v>2899</v>
      </c>
      <c r="C1335" s="23"/>
      <c r="D1335" s="23">
        <v>10</v>
      </c>
      <c r="E1335" s="24">
        <v>3158.87</v>
      </c>
      <c r="F1335" s="24">
        <f>E1335/100*$I$2*Main!$AF$2</f>
        <v>0</v>
      </c>
      <c r="G1335" s="25">
        <f>F1335*Main!$AF$4</f>
        <v>0</v>
      </c>
      <c r="H1335" s="151"/>
    </row>
    <row r="1336" spans="1:8" s="22" customFormat="1">
      <c r="A1336" s="327">
        <v>9255229</v>
      </c>
      <c r="B1336" s="329" t="s">
        <v>2900</v>
      </c>
      <c r="C1336" s="23"/>
      <c r="D1336" s="23">
        <v>10</v>
      </c>
      <c r="E1336" s="24">
        <v>3158.87</v>
      </c>
      <c r="F1336" s="24">
        <f>E1336/100*$I$2*Main!$AF$2</f>
        <v>0</v>
      </c>
      <c r="G1336" s="25">
        <f>F1336*Main!$AF$4</f>
        <v>0</v>
      </c>
      <c r="H1336" s="28"/>
    </row>
    <row r="1337" spans="1:8" s="22" customFormat="1">
      <c r="A1337" s="327">
        <v>9255230</v>
      </c>
      <c r="B1337" s="329" t="s">
        <v>2901</v>
      </c>
      <c r="C1337" s="23"/>
      <c r="D1337" s="23">
        <v>10</v>
      </c>
      <c r="E1337" s="24">
        <v>3214.91</v>
      </c>
      <c r="F1337" s="24">
        <f>E1337/100*$I$2*Main!$AF$2</f>
        <v>0</v>
      </c>
      <c r="G1337" s="25">
        <f>F1337*Main!$AF$4</f>
        <v>0</v>
      </c>
      <c r="H1337" s="28"/>
    </row>
    <row r="1338" spans="1:8" s="22" customFormat="1">
      <c r="A1338" s="327">
        <v>9255231</v>
      </c>
      <c r="B1338" s="329" t="s">
        <v>2902</v>
      </c>
      <c r="C1338" s="23"/>
      <c r="D1338" s="23">
        <v>10</v>
      </c>
      <c r="E1338" s="24">
        <v>3214.91</v>
      </c>
      <c r="F1338" s="24">
        <f>E1338/100*$I$2*Main!$AF$2</f>
        <v>0</v>
      </c>
      <c r="G1338" s="25">
        <f>F1338*Main!$AF$4</f>
        <v>0</v>
      </c>
      <c r="H1338" s="28"/>
    </row>
    <row r="1339" spans="1:8" s="22" customFormat="1">
      <c r="A1339" s="327">
        <v>9255232</v>
      </c>
      <c r="B1339" s="329" t="s">
        <v>2903</v>
      </c>
      <c r="C1339" s="23"/>
      <c r="D1339" s="23">
        <v>10</v>
      </c>
      <c r="E1339" s="24">
        <v>3271</v>
      </c>
      <c r="F1339" s="24">
        <f>E1339/100*$I$2*Main!$AF$2</f>
        <v>0</v>
      </c>
      <c r="G1339" s="25">
        <f>F1339*Main!$AF$4</f>
        <v>0</v>
      </c>
      <c r="H1339" s="28"/>
    </row>
    <row r="1340" spans="1:8" s="22" customFormat="1">
      <c r="A1340" s="327">
        <v>9255233</v>
      </c>
      <c r="B1340" s="329" t="s">
        <v>2904</v>
      </c>
      <c r="C1340" s="23"/>
      <c r="D1340" s="23">
        <v>10</v>
      </c>
      <c r="E1340" s="24">
        <v>3271</v>
      </c>
      <c r="F1340" s="24">
        <f>E1340/100*$I$2*Main!$AF$2</f>
        <v>0</v>
      </c>
      <c r="G1340" s="25">
        <f>F1340*Main!$AF$4</f>
        <v>0</v>
      </c>
      <c r="H1340" s="28"/>
    </row>
    <row r="1341" spans="1:8" s="22" customFormat="1">
      <c r="A1341" s="327">
        <v>9255234</v>
      </c>
      <c r="B1341" s="329" t="s">
        <v>2905</v>
      </c>
      <c r="C1341" s="23" t="s">
        <v>52</v>
      </c>
      <c r="D1341" s="23">
        <v>10</v>
      </c>
      <c r="E1341" s="24">
        <v>3327.08</v>
      </c>
      <c r="F1341" s="24">
        <f>E1341/100*$I$2*Main!$AF$2</f>
        <v>0</v>
      </c>
      <c r="G1341" s="25">
        <f>F1341*Main!$AF$4</f>
        <v>0</v>
      </c>
      <c r="H1341" s="28"/>
    </row>
    <row r="1342" spans="1:8" s="22" customFormat="1">
      <c r="A1342" s="327">
        <v>9255235</v>
      </c>
      <c r="B1342" s="329" t="s">
        <v>2906</v>
      </c>
      <c r="C1342" s="23" t="s">
        <v>52</v>
      </c>
      <c r="D1342" s="23">
        <v>10</v>
      </c>
      <c r="E1342" s="24">
        <v>3327.08</v>
      </c>
      <c r="F1342" s="24">
        <f>E1342/100*$I$2*Main!$AF$2</f>
        <v>0</v>
      </c>
      <c r="G1342" s="25">
        <f>F1342*Main!$AF$4</f>
        <v>0</v>
      </c>
      <c r="H1342" s="28"/>
    </row>
    <row r="1343" spans="1:8" s="22" customFormat="1">
      <c r="A1343" s="327">
        <v>9255236</v>
      </c>
      <c r="B1343" s="329" t="s">
        <v>2907</v>
      </c>
      <c r="C1343" s="23" t="s">
        <v>52</v>
      </c>
      <c r="D1343" s="23">
        <v>10</v>
      </c>
      <c r="E1343" s="24">
        <v>3411.66</v>
      </c>
      <c r="F1343" s="24">
        <f>E1343/100*$I$2*Main!$AF$2</f>
        <v>0</v>
      </c>
      <c r="G1343" s="25">
        <f>F1343*Main!$AF$4</f>
        <v>0</v>
      </c>
      <c r="H1343" s="28"/>
    </row>
    <row r="1344" spans="1:8" s="22" customFormat="1">
      <c r="A1344" s="327">
        <v>9255237</v>
      </c>
      <c r="B1344" s="329" t="s">
        <v>2908</v>
      </c>
      <c r="C1344" s="23" t="s">
        <v>52</v>
      </c>
      <c r="D1344" s="23">
        <v>10</v>
      </c>
      <c r="E1344" s="24">
        <v>3411.66</v>
      </c>
      <c r="F1344" s="24">
        <f>E1344/100*$I$2*Main!$AF$2</f>
        <v>0</v>
      </c>
      <c r="G1344" s="25">
        <f>F1344*Main!$AF$4</f>
        <v>0</v>
      </c>
      <c r="H1344" s="28"/>
    </row>
    <row r="1345" spans="1:8" s="22" customFormat="1">
      <c r="A1345" s="327">
        <v>9255238</v>
      </c>
      <c r="B1345" s="329" t="s">
        <v>2909</v>
      </c>
      <c r="C1345" s="23" t="s">
        <v>52</v>
      </c>
      <c r="D1345" s="23">
        <v>10</v>
      </c>
      <c r="E1345" s="24">
        <v>3526.67</v>
      </c>
      <c r="F1345" s="24">
        <f>E1345/100*$I$2*Main!$AF$2</f>
        <v>0</v>
      </c>
      <c r="G1345" s="25">
        <f>F1345*Main!$AF$4</f>
        <v>0</v>
      </c>
      <c r="H1345" s="28"/>
    </row>
    <row r="1346" spans="1:8" s="22" customFormat="1">
      <c r="A1346" s="327">
        <v>9255239</v>
      </c>
      <c r="B1346" s="329" t="s">
        <v>2910</v>
      </c>
      <c r="C1346" s="23" t="s">
        <v>52</v>
      </c>
      <c r="D1346" s="23">
        <v>10</v>
      </c>
      <c r="E1346" s="24">
        <v>3526.67</v>
      </c>
      <c r="F1346" s="24">
        <f>E1346/100*$I$2*Main!$AF$2</f>
        <v>0</v>
      </c>
      <c r="G1346" s="25">
        <f>F1346*Main!$AF$4</f>
        <v>0</v>
      </c>
      <c r="H1346" s="28"/>
    </row>
    <row r="1347" spans="1:8" s="22" customFormat="1">
      <c r="A1347" s="327">
        <v>9257159</v>
      </c>
      <c r="B1347" s="329" t="s">
        <v>2911</v>
      </c>
      <c r="C1347" s="23"/>
      <c r="D1347" s="23">
        <v>10</v>
      </c>
      <c r="E1347" s="24">
        <v>2115.7800000000002</v>
      </c>
      <c r="F1347" s="24">
        <f>E1347/100*$I$2*Main!$AF$2</f>
        <v>0</v>
      </c>
      <c r="G1347" s="25">
        <f>F1347*Main!$AF$4</f>
        <v>0</v>
      </c>
      <c r="H1347" s="28"/>
    </row>
    <row r="1348" spans="1:8" s="22" customFormat="1">
      <c r="A1348" s="327">
        <v>9257160</v>
      </c>
      <c r="B1348" s="329" t="s">
        <v>2912</v>
      </c>
      <c r="C1348" s="23"/>
      <c r="D1348" s="23">
        <v>10</v>
      </c>
      <c r="E1348" s="24">
        <v>2115.7800000000002</v>
      </c>
      <c r="F1348" s="24">
        <f>E1348/100*$I$2*Main!$AF$2</f>
        <v>0</v>
      </c>
      <c r="G1348" s="25">
        <f>F1348*Main!$AF$4</f>
        <v>0</v>
      </c>
      <c r="H1348" s="151"/>
    </row>
    <row r="1349" spans="1:8" s="22" customFormat="1">
      <c r="A1349" s="327">
        <v>9257161</v>
      </c>
      <c r="B1349" s="329" t="s">
        <v>2913</v>
      </c>
      <c r="C1349" s="23"/>
      <c r="D1349" s="23">
        <v>10</v>
      </c>
      <c r="E1349" s="24">
        <v>2154.02</v>
      </c>
      <c r="F1349" s="24">
        <f>E1349/100*$I$2*Main!$AF$2</f>
        <v>0</v>
      </c>
      <c r="G1349" s="25">
        <f>F1349*Main!$AF$4</f>
        <v>0</v>
      </c>
      <c r="H1349" s="28"/>
    </row>
    <row r="1350" spans="1:8" s="22" customFormat="1">
      <c r="A1350" s="327">
        <v>9257162</v>
      </c>
      <c r="B1350" s="329" t="s">
        <v>2914</v>
      </c>
      <c r="C1350" s="23"/>
      <c r="D1350" s="23">
        <v>10</v>
      </c>
      <c r="E1350" s="24">
        <v>2154.02</v>
      </c>
      <c r="F1350" s="24">
        <f>E1350/100*$I$2*Main!$AF$2</f>
        <v>0</v>
      </c>
      <c r="G1350" s="25">
        <f>F1350*Main!$AF$4</f>
        <v>0</v>
      </c>
      <c r="H1350" s="28"/>
    </row>
    <row r="1351" spans="1:8" s="22" customFormat="1">
      <c r="A1351" s="327">
        <v>9257163</v>
      </c>
      <c r="B1351" s="329" t="s">
        <v>2915</v>
      </c>
      <c r="C1351" s="23"/>
      <c r="D1351" s="23">
        <v>10</v>
      </c>
      <c r="E1351" s="24">
        <v>2192.2399999999998</v>
      </c>
      <c r="F1351" s="24">
        <f>E1351/100*$I$2*Main!$AF$2</f>
        <v>0</v>
      </c>
      <c r="G1351" s="25">
        <f>F1351*Main!$AF$4</f>
        <v>0</v>
      </c>
      <c r="H1351" s="28"/>
    </row>
    <row r="1352" spans="1:8" s="22" customFormat="1">
      <c r="A1352" s="327">
        <v>9257164</v>
      </c>
      <c r="B1352" s="329" t="s">
        <v>2916</v>
      </c>
      <c r="C1352" s="23"/>
      <c r="D1352" s="23">
        <v>10</v>
      </c>
      <c r="E1352" s="24">
        <v>2192.2399999999998</v>
      </c>
      <c r="F1352" s="24">
        <f>E1352/100*$I$2*Main!$AF$2</f>
        <v>0</v>
      </c>
      <c r="G1352" s="25">
        <f>F1352*Main!$AF$4</f>
        <v>0</v>
      </c>
      <c r="H1352" s="28"/>
    </row>
    <row r="1353" spans="1:8" s="22" customFormat="1">
      <c r="A1353" s="327">
        <v>9257165</v>
      </c>
      <c r="B1353" s="329" t="s">
        <v>2917</v>
      </c>
      <c r="C1353" s="23"/>
      <c r="D1353" s="23">
        <v>10</v>
      </c>
      <c r="E1353" s="24">
        <v>2230.4899999999998</v>
      </c>
      <c r="F1353" s="24">
        <f>E1353/100*$I$2*Main!$AF$2</f>
        <v>0</v>
      </c>
      <c r="G1353" s="25">
        <f>F1353*Main!$AF$4</f>
        <v>0</v>
      </c>
      <c r="H1353" s="28"/>
    </row>
    <row r="1354" spans="1:8" s="22" customFormat="1">
      <c r="A1354" s="327">
        <v>9257166</v>
      </c>
      <c r="B1354" s="329" t="s">
        <v>2918</v>
      </c>
      <c r="C1354" s="23"/>
      <c r="D1354" s="23">
        <v>10</v>
      </c>
      <c r="E1354" s="24">
        <v>2230.4899999999998</v>
      </c>
      <c r="F1354" s="24">
        <f>E1354/100*$I$2*Main!$AF$2</f>
        <v>0</v>
      </c>
      <c r="G1354" s="25">
        <f>F1354*Main!$AF$4</f>
        <v>0</v>
      </c>
      <c r="H1354" s="28"/>
    </row>
    <row r="1355" spans="1:8" s="22" customFormat="1">
      <c r="A1355" s="327">
        <v>9257167</v>
      </c>
      <c r="B1355" s="329" t="s">
        <v>2919</v>
      </c>
      <c r="C1355" s="23" t="s">
        <v>52</v>
      </c>
      <c r="D1355" s="23">
        <v>10</v>
      </c>
      <c r="E1355" s="24">
        <v>2268.6999999999998</v>
      </c>
      <c r="F1355" s="24">
        <f>E1355/100*$I$2*Main!$AF$2</f>
        <v>0</v>
      </c>
      <c r="G1355" s="25">
        <f>F1355*Main!$AF$4</f>
        <v>0</v>
      </c>
      <c r="H1355" s="28"/>
    </row>
    <row r="1356" spans="1:8" s="22" customFormat="1">
      <c r="A1356" s="327">
        <v>9257168</v>
      </c>
      <c r="B1356" s="329" t="s">
        <v>2920</v>
      </c>
      <c r="C1356" s="23" t="s">
        <v>52</v>
      </c>
      <c r="D1356" s="23">
        <v>10</v>
      </c>
      <c r="E1356" s="24">
        <v>2268.6999999999998</v>
      </c>
      <c r="F1356" s="24">
        <f>E1356/100*$I$2*Main!$AF$2</f>
        <v>0</v>
      </c>
      <c r="G1356" s="25">
        <f>F1356*Main!$AF$4</f>
        <v>0</v>
      </c>
      <c r="H1356" s="28"/>
    </row>
    <row r="1357" spans="1:8" s="22" customFormat="1">
      <c r="A1357" s="327">
        <v>9257169</v>
      </c>
      <c r="B1357" s="329" t="s">
        <v>2921</v>
      </c>
      <c r="C1357" s="23" t="s">
        <v>52</v>
      </c>
      <c r="D1357" s="23">
        <v>10</v>
      </c>
      <c r="E1357" s="24">
        <v>2326.4</v>
      </c>
      <c r="F1357" s="24">
        <f>E1357/100*$I$2*Main!$AF$2</f>
        <v>0</v>
      </c>
      <c r="G1357" s="25">
        <f>F1357*Main!$AF$4</f>
        <v>0</v>
      </c>
      <c r="H1357" s="28"/>
    </row>
    <row r="1358" spans="1:8" s="22" customFormat="1">
      <c r="A1358" s="327">
        <v>9257170</v>
      </c>
      <c r="B1358" s="329" t="s">
        <v>2922</v>
      </c>
      <c r="C1358" s="23" t="s">
        <v>52</v>
      </c>
      <c r="D1358" s="23">
        <v>10</v>
      </c>
      <c r="E1358" s="24">
        <v>2326.4</v>
      </c>
      <c r="F1358" s="24">
        <f>E1358/100*$I$2*Main!$AF$2</f>
        <v>0</v>
      </c>
      <c r="G1358" s="25">
        <f>F1358*Main!$AF$4</f>
        <v>0</v>
      </c>
      <c r="H1358" s="28"/>
    </row>
    <row r="1359" spans="1:8" s="22" customFormat="1">
      <c r="A1359" s="327">
        <v>9257171</v>
      </c>
      <c r="B1359" s="329" t="s">
        <v>2923</v>
      </c>
      <c r="C1359" s="23" t="s">
        <v>52</v>
      </c>
      <c r="D1359" s="23">
        <v>10</v>
      </c>
      <c r="E1359" s="24">
        <v>2404.81</v>
      </c>
      <c r="F1359" s="24">
        <f>E1359/100*$I$2*Main!$AF$2</f>
        <v>0</v>
      </c>
      <c r="G1359" s="25">
        <f>F1359*Main!$AF$4</f>
        <v>0</v>
      </c>
      <c r="H1359" s="28"/>
    </row>
    <row r="1360" spans="1:8" s="22" customFormat="1">
      <c r="A1360" s="327">
        <v>9257172</v>
      </c>
      <c r="B1360" s="329" t="s">
        <v>2924</v>
      </c>
      <c r="C1360" s="23" t="s">
        <v>52</v>
      </c>
      <c r="D1360" s="23">
        <v>10</v>
      </c>
      <c r="E1360" s="24">
        <v>2404.81</v>
      </c>
      <c r="F1360" s="24">
        <f>E1360/100*$I$2*Main!$AF$2</f>
        <v>0</v>
      </c>
      <c r="G1360" s="25">
        <f>F1360*Main!$AF$4</f>
        <v>0</v>
      </c>
      <c r="H1360" s="151"/>
    </row>
    <row r="1361" spans="1:8" s="22" customFormat="1">
      <c r="A1361" s="327">
        <v>9255466</v>
      </c>
      <c r="B1361" s="329" t="s">
        <v>2925</v>
      </c>
      <c r="C1361" s="23"/>
      <c r="D1361" s="23">
        <v>10</v>
      </c>
      <c r="E1361" s="24">
        <v>499.51</v>
      </c>
      <c r="F1361" s="24">
        <f>E1361/100*$I$2*Main!$AF$2</f>
        <v>0</v>
      </c>
      <c r="G1361" s="25">
        <f>F1361*Main!$AF$4</f>
        <v>0</v>
      </c>
      <c r="H1361" s="151"/>
    </row>
    <row r="1362" spans="1:8" s="22" customFormat="1">
      <c r="A1362" s="327">
        <v>9270676</v>
      </c>
      <c r="B1362" s="329" t="s">
        <v>2926</v>
      </c>
      <c r="C1362" s="23" t="s">
        <v>52</v>
      </c>
      <c r="D1362" s="23">
        <v>10</v>
      </c>
      <c r="E1362" s="24">
        <v>499.51</v>
      </c>
      <c r="F1362" s="24">
        <f>E1362/100*$I$2*Main!$AF$2</f>
        <v>0</v>
      </c>
      <c r="G1362" s="25">
        <f>F1362*Main!$AF$4</f>
        <v>0</v>
      </c>
      <c r="H1362" s="151"/>
    </row>
    <row r="1363" spans="1:8" s="22" customFormat="1">
      <c r="A1363" s="327">
        <v>9255468</v>
      </c>
      <c r="B1363" s="329" t="s">
        <v>2927</v>
      </c>
      <c r="C1363" s="23" t="s">
        <v>52</v>
      </c>
      <c r="D1363" s="23">
        <v>20</v>
      </c>
      <c r="E1363" s="24">
        <v>368.52</v>
      </c>
      <c r="F1363" s="24">
        <f>E1363/100*$I$2*Main!$AF$2</f>
        <v>0</v>
      </c>
      <c r="G1363" s="25">
        <f>F1363*Main!$AF$4</f>
        <v>0</v>
      </c>
      <c r="H1363" s="28"/>
    </row>
    <row r="1364" spans="1:8" s="22" customFormat="1">
      <c r="A1364" s="327">
        <v>9255470</v>
      </c>
      <c r="B1364" s="329" t="s">
        <v>2928</v>
      </c>
      <c r="C1364" s="23" t="s">
        <v>52</v>
      </c>
      <c r="D1364" s="23">
        <v>20</v>
      </c>
      <c r="E1364" s="24">
        <v>412.19</v>
      </c>
      <c r="F1364" s="24">
        <f>E1364/100*$I$2*Main!$AF$2</f>
        <v>0</v>
      </c>
      <c r="G1364" s="25">
        <f>F1364*Main!$AF$4</f>
        <v>0</v>
      </c>
      <c r="H1364" s="28"/>
    </row>
    <row r="1365" spans="1:8" s="22" customFormat="1">
      <c r="A1365" s="327">
        <v>9255471</v>
      </c>
      <c r="B1365" s="329" t="s">
        <v>2929</v>
      </c>
      <c r="C1365" s="23" t="s">
        <v>52</v>
      </c>
      <c r="D1365" s="23">
        <v>20</v>
      </c>
      <c r="E1365" s="24">
        <v>434.02</v>
      </c>
      <c r="F1365" s="24">
        <f>E1365/100*$I$2*Main!$AF$2</f>
        <v>0</v>
      </c>
      <c r="G1365" s="25">
        <f>F1365*Main!$AF$4</f>
        <v>0</v>
      </c>
      <c r="H1365" s="28"/>
    </row>
    <row r="1366" spans="1:8" s="22" customFormat="1">
      <c r="A1366" s="327">
        <v>9255472</v>
      </c>
      <c r="B1366" s="329" t="s">
        <v>2930</v>
      </c>
      <c r="C1366" s="23" t="s">
        <v>52</v>
      </c>
      <c r="D1366" s="23">
        <v>20</v>
      </c>
      <c r="E1366" s="24">
        <v>455.84</v>
      </c>
      <c r="F1366" s="24">
        <f>E1366/100*$I$2*Main!$AF$2</f>
        <v>0</v>
      </c>
      <c r="G1366" s="25">
        <f>F1366*Main!$AF$4</f>
        <v>0</v>
      </c>
      <c r="H1366" s="28"/>
    </row>
    <row r="1367" spans="1:8" s="22" customFormat="1">
      <c r="A1367" s="327">
        <v>9255474</v>
      </c>
      <c r="B1367" s="329" t="s">
        <v>2931</v>
      </c>
      <c r="C1367" s="23" t="s">
        <v>52</v>
      </c>
      <c r="D1367" s="23">
        <v>20</v>
      </c>
      <c r="E1367" s="24">
        <v>499.51</v>
      </c>
      <c r="F1367" s="24">
        <f>E1367/100*$I$2*Main!$AF$2</f>
        <v>0</v>
      </c>
      <c r="G1367" s="25">
        <f>F1367*Main!$AF$4</f>
        <v>0</v>
      </c>
      <c r="H1367" s="28"/>
    </row>
    <row r="1368" spans="1:8" s="22" customFormat="1">
      <c r="A1368" s="327">
        <v>9255476</v>
      </c>
      <c r="B1368" s="329" t="s">
        <v>2932</v>
      </c>
      <c r="C1368" s="23" t="s">
        <v>52</v>
      </c>
      <c r="D1368" s="23">
        <v>20</v>
      </c>
      <c r="E1368" s="24">
        <v>868.58</v>
      </c>
      <c r="F1368" s="24">
        <f>E1368/100*$I$2*Main!$AF$2</f>
        <v>0</v>
      </c>
      <c r="G1368" s="25">
        <f>F1368*Main!$AF$4</f>
        <v>0</v>
      </c>
      <c r="H1368" s="28"/>
    </row>
    <row r="1369" spans="1:8" s="22" customFormat="1">
      <c r="A1369" s="327">
        <v>9255477</v>
      </c>
      <c r="B1369" s="329" t="s">
        <v>2933</v>
      </c>
      <c r="C1369" s="23" t="s">
        <v>52</v>
      </c>
      <c r="D1369" s="23">
        <v>20</v>
      </c>
      <c r="E1369" s="24">
        <v>912.23</v>
      </c>
      <c r="F1369" s="24">
        <f>E1369/100*$I$2*Main!$AF$2</f>
        <v>0</v>
      </c>
      <c r="G1369" s="25">
        <f>F1369*Main!$AF$4</f>
        <v>0</v>
      </c>
      <c r="H1369" s="28"/>
    </row>
    <row r="1370" spans="1:8" s="22" customFormat="1">
      <c r="A1370" s="327">
        <v>9255478</v>
      </c>
      <c r="B1370" s="329" t="s">
        <v>2934</v>
      </c>
      <c r="C1370" s="23" t="s">
        <v>52</v>
      </c>
      <c r="D1370" s="23">
        <v>20</v>
      </c>
      <c r="E1370" s="24">
        <v>955.93</v>
      </c>
      <c r="F1370" s="24">
        <f>E1370/100*$I$2*Main!$AF$2</f>
        <v>0</v>
      </c>
      <c r="G1370" s="25">
        <f>F1370*Main!$AF$4</f>
        <v>0</v>
      </c>
      <c r="H1370" s="28"/>
    </row>
    <row r="1371" spans="1:8" s="22" customFormat="1">
      <c r="A1371" s="327">
        <v>9255479</v>
      </c>
      <c r="B1371" s="329" t="s">
        <v>2935</v>
      </c>
      <c r="C1371" s="23" t="s">
        <v>52</v>
      </c>
      <c r="D1371" s="23">
        <v>20</v>
      </c>
      <c r="E1371" s="24">
        <v>1043.27</v>
      </c>
      <c r="F1371" s="24">
        <f>E1371/100*$I$2*Main!$AF$2</f>
        <v>0</v>
      </c>
      <c r="G1371" s="25">
        <f>F1371*Main!$AF$4</f>
        <v>0</v>
      </c>
      <c r="H1371" s="28"/>
    </row>
    <row r="1372" spans="1:8" s="22" customFormat="1">
      <c r="A1372" s="327">
        <v>9270678</v>
      </c>
      <c r="B1372" s="329" t="s">
        <v>2936</v>
      </c>
      <c r="C1372" s="23" t="s">
        <v>52</v>
      </c>
      <c r="D1372" s="23">
        <v>20</v>
      </c>
      <c r="E1372" s="24">
        <v>368.52</v>
      </c>
      <c r="F1372" s="24">
        <f>E1372/100*$I$2*Main!$AF$2</f>
        <v>0</v>
      </c>
      <c r="G1372" s="25">
        <f>F1372*Main!$AF$4</f>
        <v>0</v>
      </c>
      <c r="H1372" s="151"/>
    </row>
    <row r="1373" spans="1:8" s="22" customFormat="1">
      <c r="A1373" s="327">
        <v>9270680</v>
      </c>
      <c r="B1373" s="329" t="s">
        <v>2937</v>
      </c>
      <c r="C1373" s="23" t="s">
        <v>52</v>
      </c>
      <c r="D1373" s="23">
        <v>20</v>
      </c>
      <c r="E1373" s="24">
        <v>412.19</v>
      </c>
      <c r="F1373" s="24">
        <f>E1373/100*$I$2*Main!$AF$2</f>
        <v>0</v>
      </c>
      <c r="G1373" s="25">
        <f>F1373*Main!$AF$4</f>
        <v>0</v>
      </c>
      <c r="H1373" s="151"/>
    </row>
    <row r="1374" spans="1:8" s="22" customFormat="1">
      <c r="A1374" s="327">
        <v>9270681</v>
      </c>
      <c r="B1374" s="329" t="s">
        <v>2938</v>
      </c>
      <c r="C1374" s="23" t="s">
        <v>52</v>
      </c>
      <c r="D1374" s="23">
        <v>20</v>
      </c>
      <c r="E1374" s="24">
        <v>434.02</v>
      </c>
      <c r="F1374" s="24">
        <f>E1374/100*$I$2*Main!$AF$2</f>
        <v>0</v>
      </c>
      <c r="G1374" s="25">
        <f>F1374*Main!$AF$4</f>
        <v>0</v>
      </c>
      <c r="H1374" s="151"/>
    </row>
    <row r="1375" spans="1:8" s="22" customFormat="1">
      <c r="A1375" s="327">
        <v>9270682</v>
      </c>
      <c r="B1375" s="329" t="s">
        <v>2939</v>
      </c>
      <c r="C1375" s="23" t="s">
        <v>52</v>
      </c>
      <c r="D1375" s="23">
        <v>20</v>
      </c>
      <c r="E1375" s="24">
        <v>455.84</v>
      </c>
      <c r="F1375" s="24">
        <f>E1375/100*$I$2*Main!$AF$2</f>
        <v>0</v>
      </c>
      <c r="G1375" s="25">
        <f>F1375*Main!$AF$4</f>
        <v>0</v>
      </c>
      <c r="H1375" s="151"/>
    </row>
    <row r="1376" spans="1:8" s="22" customFormat="1">
      <c r="A1376" s="327">
        <v>9270684</v>
      </c>
      <c r="B1376" s="329" t="s">
        <v>2940</v>
      </c>
      <c r="C1376" s="23" t="s">
        <v>52</v>
      </c>
      <c r="D1376" s="23">
        <v>20</v>
      </c>
      <c r="E1376" s="24">
        <v>499.51</v>
      </c>
      <c r="F1376" s="24">
        <f>E1376/100*$I$2*Main!$AF$2</f>
        <v>0</v>
      </c>
      <c r="G1376" s="25">
        <f>F1376*Main!$AF$4</f>
        <v>0</v>
      </c>
      <c r="H1376" s="151"/>
    </row>
    <row r="1377" spans="1:8" s="22" customFormat="1">
      <c r="A1377" s="327">
        <v>9270686</v>
      </c>
      <c r="B1377" s="329" t="s">
        <v>2941</v>
      </c>
      <c r="C1377" s="23" t="s">
        <v>52</v>
      </c>
      <c r="D1377" s="23">
        <v>20</v>
      </c>
      <c r="E1377" s="24">
        <v>868.58</v>
      </c>
      <c r="F1377" s="24">
        <f>E1377/100*$I$2*Main!$AF$2</f>
        <v>0</v>
      </c>
      <c r="G1377" s="25">
        <f>F1377*Main!$AF$4</f>
        <v>0</v>
      </c>
      <c r="H1377" s="151"/>
    </row>
    <row r="1378" spans="1:8" s="22" customFormat="1">
      <c r="A1378" s="327">
        <v>9270687</v>
      </c>
      <c r="B1378" s="329" t="s">
        <v>2942</v>
      </c>
      <c r="C1378" s="23" t="s">
        <v>52</v>
      </c>
      <c r="D1378" s="23">
        <v>20</v>
      </c>
      <c r="E1378" s="24">
        <v>912.23</v>
      </c>
      <c r="F1378" s="24">
        <f>E1378/100*$I$2*Main!$AF$2</f>
        <v>0</v>
      </c>
      <c r="G1378" s="25">
        <f>F1378*Main!$AF$4</f>
        <v>0</v>
      </c>
      <c r="H1378" s="151"/>
    </row>
    <row r="1379" spans="1:8" s="22" customFormat="1">
      <c r="A1379" s="327">
        <v>9270688</v>
      </c>
      <c r="B1379" s="329" t="s">
        <v>2943</v>
      </c>
      <c r="C1379" s="23" t="s">
        <v>52</v>
      </c>
      <c r="D1379" s="23">
        <v>20</v>
      </c>
      <c r="E1379" s="24">
        <v>955.93</v>
      </c>
      <c r="F1379" s="24">
        <f>E1379/100*$I$2*Main!$AF$2</f>
        <v>0</v>
      </c>
      <c r="G1379" s="25">
        <f>F1379*Main!$AF$4</f>
        <v>0</v>
      </c>
      <c r="H1379" s="151"/>
    </row>
    <row r="1380" spans="1:8" s="22" customFormat="1">
      <c r="A1380" s="327">
        <v>9270689</v>
      </c>
      <c r="B1380" s="329" t="s">
        <v>2944</v>
      </c>
      <c r="C1380" s="23" t="s">
        <v>52</v>
      </c>
      <c r="D1380" s="23">
        <v>20</v>
      </c>
      <c r="E1380" s="24">
        <v>1043.27</v>
      </c>
      <c r="F1380" s="24">
        <f>E1380/100*$I$2*Main!$AF$2</f>
        <v>0</v>
      </c>
      <c r="G1380" s="25">
        <f>F1380*Main!$AF$4</f>
        <v>0</v>
      </c>
      <c r="H1380" s="151"/>
    </row>
    <row r="1381" spans="1:8" s="22" customFormat="1">
      <c r="A1381" s="327">
        <v>9255481</v>
      </c>
      <c r="B1381" s="329" t="s">
        <v>2945</v>
      </c>
      <c r="C1381" s="23" t="s">
        <v>52</v>
      </c>
      <c r="D1381" s="23">
        <v>20</v>
      </c>
      <c r="E1381" s="24">
        <v>468.01</v>
      </c>
      <c r="F1381" s="24">
        <f>E1381/100*$I$2*Main!$AF$2</f>
        <v>0</v>
      </c>
      <c r="G1381" s="25">
        <f>F1381*Main!$AF$4</f>
        <v>0</v>
      </c>
      <c r="H1381" s="151"/>
    </row>
    <row r="1382" spans="1:8" s="22" customFormat="1">
      <c r="A1382" s="327">
        <v>9255483</v>
      </c>
      <c r="B1382" s="329" t="s">
        <v>2946</v>
      </c>
      <c r="C1382" s="23" t="s">
        <v>52</v>
      </c>
      <c r="D1382" s="23">
        <v>20</v>
      </c>
      <c r="E1382" s="24">
        <v>523.45000000000005</v>
      </c>
      <c r="F1382" s="24">
        <f>E1382/100*$I$2*Main!$AF$2</f>
        <v>0</v>
      </c>
      <c r="G1382" s="25">
        <f>F1382*Main!$AF$4</f>
        <v>0</v>
      </c>
      <c r="H1382" s="151"/>
    </row>
    <row r="1383" spans="1:8" s="22" customFormat="1">
      <c r="A1383" s="327">
        <v>9255484</v>
      </c>
      <c r="B1383" s="329" t="s">
        <v>2947</v>
      </c>
      <c r="C1383" s="23" t="s">
        <v>52</v>
      </c>
      <c r="D1383" s="23">
        <v>20</v>
      </c>
      <c r="E1383" s="24">
        <v>551.17999999999995</v>
      </c>
      <c r="F1383" s="24">
        <f>E1383/100*$I$2*Main!$AF$2</f>
        <v>0</v>
      </c>
      <c r="G1383" s="25">
        <f>F1383*Main!$AF$4</f>
        <v>0</v>
      </c>
      <c r="H1383" s="151"/>
    </row>
    <row r="1384" spans="1:8" s="22" customFormat="1">
      <c r="A1384" s="327">
        <v>9255485</v>
      </c>
      <c r="B1384" s="329" t="s">
        <v>2948</v>
      </c>
      <c r="C1384" s="23" t="s">
        <v>52</v>
      </c>
      <c r="D1384" s="23">
        <v>20</v>
      </c>
      <c r="E1384" s="24">
        <v>578.91999999999996</v>
      </c>
      <c r="F1384" s="24">
        <f>E1384/100*$I$2*Main!$AF$2</f>
        <v>0</v>
      </c>
      <c r="G1384" s="25">
        <f>F1384*Main!$AF$4</f>
        <v>0</v>
      </c>
      <c r="H1384" s="151"/>
    </row>
    <row r="1385" spans="1:8" s="22" customFormat="1">
      <c r="A1385" s="327">
        <v>9255487</v>
      </c>
      <c r="B1385" s="329" t="s">
        <v>2949</v>
      </c>
      <c r="C1385" s="23" t="s">
        <v>52</v>
      </c>
      <c r="D1385" s="23">
        <v>20</v>
      </c>
      <c r="E1385" s="24">
        <v>634.39</v>
      </c>
      <c r="F1385" s="24">
        <f>E1385/100*$I$2*Main!$AF$2</f>
        <v>0</v>
      </c>
      <c r="G1385" s="25">
        <f>F1385*Main!$AF$4</f>
        <v>0</v>
      </c>
      <c r="H1385" s="151"/>
    </row>
    <row r="1386" spans="1:8" s="22" customFormat="1">
      <c r="A1386" s="327">
        <v>9255489</v>
      </c>
      <c r="B1386" s="329" t="s">
        <v>2950</v>
      </c>
      <c r="C1386" s="23" t="s">
        <v>52</v>
      </c>
      <c r="D1386" s="23">
        <v>20</v>
      </c>
      <c r="E1386" s="24">
        <v>1103.06</v>
      </c>
      <c r="F1386" s="24">
        <f>E1386/100*$I$2*Main!$AF$2</f>
        <v>0</v>
      </c>
      <c r="G1386" s="25">
        <f>F1386*Main!$AF$4</f>
        <v>0</v>
      </c>
      <c r="H1386" s="151"/>
    </row>
    <row r="1387" spans="1:8" s="22" customFormat="1">
      <c r="A1387" s="327">
        <v>9255490</v>
      </c>
      <c r="B1387" s="329" t="s">
        <v>2951</v>
      </c>
      <c r="C1387" s="23" t="s">
        <v>52</v>
      </c>
      <c r="D1387" s="23">
        <v>20</v>
      </c>
      <c r="E1387" s="24">
        <v>1158.55</v>
      </c>
      <c r="F1387" s="24">
        <f>E1387/100*$I$2*Main!$AF$2</f>
        <v>0</v>
      </c>
      <c r="G1387" s="25">
        <f>F1387*Main!$AF$4</f>
        <v>0</v>
      </c>
      <c r="H1387" s="151"/>
    </row>
    <row r="1388" spans="1:8" s="22" customFormat="1">
      <c r="A1388" s="327">
        <v>9255491</v>
      </c>
      <c r="B1388" s="329" t="s">
        <v>2952</v>
      </c>
      <c r="C1388" s="23" t="s">
        <v>52</v>
      </c>
      <c r="D1388" s="23">
        <v>20</v>
      </c>
      <c r="E1388" s="24">
        <v>1213.99</v>
      </c>
      <c r="F1388" s="24">
        <f>E1388/100*$I$2*Main!$AF$2</f>
        <v>0</v>
      </c>
      <c r="G1388" s="25">
        <f>F1388*Main!$AF$4</f>
        <v>0</v>
      </c>
      <c r="H1388" s="151"/>
    </row>
    <row r="1389" spans="1:8" s="22" customFormat="1">
      <c r="A1389" s="327">
        <v>9255492</v>
      </c>
      <c r="B1389" s="329" t="s">
        <v>2953</v>
      </c>
      <c r="C1389" s="23" t="s">
        <v>52</v>
      </c>
      <c r="D1389" s="23">
        <v>20</v>
      </c>
      <c r="E1389" s="24">
        <v>1324.94</v>
      </c>
      <c r="F1389" s="24">
        <f>E1389/100*$I$2*Main!$AF$2</f>
        <v>0</v>
      </c>
      <c r="G1389" s="25">
        <f>F1389*Main!$AF$4</f>
        <v>0</v>
      </c>
      <c r="H1389" s="151"/>
    </row>
    <row r="1390" spans="1:8" s="22" customFormat="1">
      <c r="A1390" s="327">
        <v>9270691</v>
      </c>
      <c r="B1390" s="329" t="s">
        <v>2954</v>
      </c>
      <c r="C1390" s="23" t="s">
        <v>52</v>
      </c>
      <c r="D1390" s="23">
        <v>20</v>
      </c>
      <c r="E1390" s="24">
        <v>468.01</v>
      </c>
      <c r="F1390" s="24">
        <f>E1390/100*$I$2*Main!$AF$2</f>
        <v>0</v>
      </c>
      <c r="G1390" s="25">
        <f>F1390*Main!$AF$4</f>
        <v>0</v>
      </c>
      <c r="H1390" s="151"/>
    </row>
    <row r="1391" spans="1:8" s="22" customFormat="1">
      <c r="A1391" s="327">
        <v>9270693</v>
      </c>
      <c r="B1391" s="329" t="s">
        <v>2955</v>
      </c>
      <c r="C1391" s="23" t="s">
        <v>52</v>
      </c>
      <c r="D1391" s="23">
        <v>20</v>
      </c>
      <c r="E1391" s="24">
        <v>523.45000000000005</v>
      </c>
      <c r="F1391" s="24">
        <f>E1391/100*$I$2*Main!$AF$2</f>
        <v>0</v>
      </c>
      <c r="G1391" s="25">
        <f>F1391*Main!$AF$4</f>
        <v>0</v>
      </c>
      <c r="H1391" s="151"/>
    </row>
    <row r="1392" spans="1:8" s="22" customFormat="1">
      <c r="A1392" s="327">
        <v>9270694</v>
      </c>
      <c r="B1392" s="329" t="s">
        <v>2956</v>
      </c>
      <c r="C1392" s="23" t="s">
        <v>52</v>
      </c>
      <c r="D1392" s="23">
        <v>20</v>
      </c>
      <c r="E1392" s="24">
        <v>551.17999999999995</v>
      </c>
      <c r="F1392" s="24">
        <f>E1392/100*$I$2*Main!$AF$2</f>
        <v>0</v>
      </c>
      <c r="G1392" s="25">
        <f>F1392*Main!$AF$4</f>
        <v>0</v>
      </c>
      <c r="H1392" s="151"/>
    </row>
    <row r="1393" spans="1:8" s="22" customFormat="1">
      <c r="A1393" s="327">
        <v>9270695</v>
      </c>
      <c r="B1393" s="329" t="s">
        <v>2957</v>
      </c>
      <c r="C1393" s="23" t="s">
        <v>52</v>
      </c>
      <c r="D1393" s="23">
        <v>20</v>
      </c>
      <c r="E1393" s="24">
        <v>578.91999999999996</v>
      </c>
      <c r="F1393" s="24">
        <f>E1393/100*$I$2*Main!$AF$2</f>
        <v>0</v>
      </c>
      <c r="G1393" s="25">
        <f>F1393*Main!$AF$4</f>
        <v>0</v>
      </c>
      <c r="H1393" s="151"/>
    </row>
    <row r="1394" spans="1:8" s="22" customFormat="1">
      <c r="A1394" s="327">
        <v>9270697</v>
      </c>
      <c r="B1394" s="329" t="s">
        <v>2958</v>
      </c>
      <c r="C1394" s="23" t="s">
        <v>52</v>
      </c>
      <c r="D1394" s="23">
        <v>20</v>
      </c>
      <c r="E1394" s="24">
        <v>634.39</v>
      </c>
      <c r="F1394" s="24">
        <f>E1394/100*$I$2*Main!$AF$2</f>
        <v>0</v>
      </c>
      <c r="G1394" s="25">
        <f>F1394*Main!$AF$4</f>
        <v>0</v>
      </c>
      <c r="H1394" s="151"/>
    </row>
    <row r="1395" spans="1:8" s="22" customFormat="1">
      <c r="A1395" s="327">
        <v>9270699</v>
      </c>
      <c r="B1395" s="329" t="s">
        <v>2959</v>
      </c>
      <c r="C1395" s="23" t="s">
        <v>52</v>
      </c>
      <c r="D1395" s="23">
        <v>20</v>
      </c>
      <c r="E1395" s="24">
        <v>1103.06</v>
      </c>
      <c r="F1395" s="24">
        <f>E1395/100*$I$2*Main!$AF$2</f>
        <v>0</v>
      </c>
      <c r="G1395" s="25">
        <f>F1395*Main!$AF$4</f>
        <v>0</v>
      </c>
      <c r="H1395" s="151"/>
    </row>
    <row r="1396" spans="1:8" s="22" customFormat="1">
      <c r="A1396" s="327">
        <v>9270700</v>
      </c>
      <c r="B1396" s="329" t="s">
        <v>2960</v>
      </c>
      <c r="C1396" s="23" t="s">
        <v>52</v>
      </c>
      <c r="D1396" s="23">
        <v>20</v>
      </c>
      <c r="E1396" s="24">
        <v>1158.55</v>
      </c>
      <c r="F1396" s="24">
        <f>E1396/100*$I$2*Main!$AF$2</f>
        <v>0</v>
      </c>
      <c r="G1396" s="25">
        <f>F1396*Main!$AF$4</f>
        <v>0</v>
      </c>
      <c r="H1396" s="28"/>
    </row>
    <row r="1397" spans="1:8" s="22" customFormat="1">
      <c r="A1397" s="327">
        <v>9270701</v>
      </c>
      <c r="B1397" s="329" t="s">
        <v>2961</v>
      </c>
      <c r="C1397" s="23" t="s">
        <v>52</v>
      </c>
      <c r="D1397" s="23">
        <v>20</v>
      </c>
      <c r="E1397" s="24">
        <v>1213.99</v>
      </c>
      <c r="F1397" s="24">
        <f>E1397/100*$I$2*Main!$AF$2</f>
        <v>0</v>
      </c>
      <c r="G1397" s="25">
        <f>F1397*Main!$AF$4</f>
        <v>0</v>
      </c>
      <c r="H1397" s="28"/>
    </row>
    <row r="1398" spans="1:8" s="22" customFormat="1">
      <c r="A1398" s="327">
        <v>9270702</v>
      </c>
      <c r="B1398" s="329" t="s">
        <v>2962</v>
      </c>
      <c r="C1398" s="23" t="s">
        <v>52</v>
      </c>
      <c r="D1398" s="23">
        <v>20</v>
      </c>
      <c r="E1398" s="24">
        <v>1324.94</v>
      </c>
      <c r="F1398" s="24">
        <f>E1398/100*$I$2*Main!$AF$2</f>
        <v>0</v>
      </c>
      <c r="G1398" s="25">
        <f>F1398*Main!$AF$4</f>
        <v>0</v>
      </c>
      <c r="H1398" s="28"/>
    </row>
    <row r="1399" spans="1:8" s="22" customFormat="1">
      <c r="A1399" s="327">
        <v>9255494</v>
      </c>
      <c r="B1399" s="329" t="s">
        <v>2963</v>
      </c>
      <c r="C1399" s="23" t="s">
        <v>52</v>
      </c>
      <c r="D1399" s="23">
        <v>10</v>
      </c>
      <c r="E1399" s="24">
        <v>543.91</v>
      </c>
      <c r="F1399" s="24">
        <f>E1399/100*$I$2*Main!$AF$2</f>
        <v>0</v>
      </c>
      <c r="G1399" s="25">
        <f>F1399*Main!$AF$4</f>
        <v>0</v>
      </c>
      <c r="H1399" s="28"/>
    </row>
    <row r="1400" spans="1:8" s="22" customFormat="1">
      <c r="A1400" s="327">
        <v>9255496</v>
      </c>
      <c r="B1400" s="329" t="s">
        <v>2964</v>
      </c>
      <c r="C1400" s="23" t="s">
        <v>52</v>
      </c>
      <c r="D1400" s="23">
        <v>10</v>
      </c>
      <c r="E1400" s="24">
        <v>608.36</v>
      </c>
      <c r="F1400" s="24">
        <f>E1400/100*$I$2*Main!$AF$2</f>
        <v>0</v>
      </c>
      <c r="G1400" s="25">
        <f>F1400*Main!$AF$4</f>
        <v>0</v>
      </c>
      <c r="H1400" s="28"/>
    </row>
    <row r="1401" spans="1:8" s="22" customFormat="1">
      <c r="A1401" s="326">
        <v>9255497</v>
      </c>
      <c r="B1401" s="329" t="s">
        <v>2965</v>
      </c>
      <c r="C1401" s="23"/>
      <c r="D1401" s="23">
        <v>10</v>
      </c>
      <c r="E1401" s="24">
        <v>656.62</v>
      </c>
      <c r="F1401" s="24">
        <f>E1401/100*$I$2*Main!$AF$2</f>
        <v>0</v>
      </c>
      <c r="G1401" s="25">
        <f>F1401*Main!$AF$4</f>
        <v>0</v>
      </c>
      <c r="H1401" s="28"/>
    </row>
    <row r="1402" spans="1:8" s="22" customFormat="1">
      <c r="A1402" s="327">
        <v>9255498</v>
      </c>
      <c r="B1402" s="329" t="s">
        <v>2966</v>
      </c>
      <c r="C1402" s="23" t="s">
        <v>52</v>
      </c>
      <c r="D1402" s="23">
        <v>10</v>
      </c>
      <c r="E1402" s="24">
        <v>672.82</v>
      </c>
      <c r="F1402" s="24">
        <f>E1402/100*$I$2*Main!$AF$2</f>
        <v>0</v>
      </c>
      <c r="G1402" s="25">
        <f>F1402*Main!$AF$4</f>
        <v>0</v>
      </c>
      <c r="H1402" s="28"/>
    </row>
    <row r="1403" spans="1:8" s="22" customFormat="1">
      <c r="A1403" s="327">
        <v>9255499</v>
      </c>
      <c r="B1403" s="329" t="s">
        <v>4287</v>
      </c>
      <c r="C1403" s="23" t="s">
        <v>52</v>
      </c>
      <c r="D1403" s="23">
        <v>10</v>
      </c>
      <c r="E1403" s="24">
        <v>705.05</v>
      </c>
      <c r="F1403" s="24">
        <f>E1403/100*$I$2*Main!$AF$2</f>
        <v>0</v>
      </c>
      <c r="G1403" s="25">
        <f>F1403*Main!$AF$4</f>
        <v>0</v>
      </c>
      <c r="H1403" s="28"/>
    </row>
    <row r="1404" spans="1:8" s="22" customFormat="1">
      <c r="A1404" s="327">
        <v>9255500</v>
      </c>
      <c r="B1404" s="329" t="s">
        <v>2967</v>
      </c>
      <c r="C1404" s="23" t="s">
        <v>52</v>
      </c>
      <c r="D1404" s="23">
        <v>10</v>
      </c>
      <c r="E1404" s="24">
        <v>737.28</v>
      </c>
      <c r="F1404" s="24">
        <f>E1404/100*$I$2*Main!$AF$2</f>
        <v>0</v>
      </c>
      <c r="G1404" s="25">
        <f>F1404*Main!$AF$4</f>
        <v>0</v>
      </c>
      <c r="H1404" s="28"/>
    </row>
    <row r="1405" spans="1:8" s="22" customFormat="1">
      <c r="A1405" s="327">
        <v>9255502</v>
      </c>
      <c r="B1405" s="329" t="s">
        <v>2968</v>
      </c>
      <c r="C1405" s="23" t="s">
        <v>52</v>
      </c>
      <c r="D1405" s="23">
        <v>10</v>
      </c>
      <c r="E1405" s="24">
        <v>1282.02</v>
      </c>
      <c r="F1405" s="24">
        <f>E1405/100*$I$2*Main!$AF$2</f>
        <v>0</v>
      </c>
      <c r="G1405" s="25">
        <f>F1405*Main!$AF$4</f>
        <v>0</v>
      </c>
      <c r="H1405" s="28"/>
    </row>
    <row r="1406" spans="1:8" s="22" customFormat="1">
      <c r="A1406" s="327">
        <v>9255503</v>
      </c>
      <c r="B1406" s="329" t="s">
        <v>2969</v>
      </c>
      <c r="C1406" s="23" t="s">
        <v>52</v>
      </c>
      <c r="D1406" s="23">
        <v>10</v>
      </c>
      <c r="E1406" s="24">
        <v>1346.47</v>
      </c>
      <c r="F1406" s="24">
        <f>E1406/100*$I$2*Main!$AF$2</f>
        <v>0</v>
      </c>
      <c r="G1406" s="25">
        <f>F1406*Main!$AF$4</f>
        <v>0</v>
      </c>
      <c r="H1406" s="28"/>
    </row>
    <row r="1407" spans="1:8" s="22" customFormat="1">
      <c r="A1407" s="327">
        <v>9255504</v>
      </c>
      <c r="B1407" s="329" t="s">
        <v>2970</v>
      </c>
      <c r="C1407" s="23" t="s">
        <v>52</v>
      </c>
      <c r="D1407" s="23">
        <v>10</v>
      </c>
      <c r="E1407" s="24">
        <v>1410.92</v>
      </c>
      <c r="F1407" s="24">
        <f>E1407/100*$I$2*Main!$AF$2</f>
        <v>0</v>
      </c>
      <c r="G1407" s="25">
        <f>F1407*Main!$AF$4</f>
        <v>0</v>
      </c>
      <c r="H1407" s="28"/>
    </row>
    <row r="1408" spans="1:8" s="22" customFormat="1">
      <c r="A1408" s="327">
        <v>9255505</v>
      </c>
      <c r="B1408" s="329" t="s">
        <v>2971</v>
      </c>
      <c r="C1408" s="23" t="s">
        <v>52</v>
      </c>
      <c r="D1408" s="23">
        <v>10</v>
      </c>
      <c r="E1408" s="24">
        <v>1539.88</v>
      </c>
      <c r="F1408" s="24">
        <f>E1408/100*$I$2*Main!$AF$2</f>
        <v>0</v>
      </c>
      <c r="G1408" s="25">
        <f>F1408*Main!$AF$4</f>
        <v>0</v>
      </c>
      <c r="H1408" s="28"/>
    </row>
    <row r="1409" spans="1:8" s="22" customFormat="1">
      <c r="A1409" s="327">
        <v>9270704</v>
      </c>
      <c r="B1409" s="329" t="s">
        <v>2972</v>
      </c>
      <c r="C1409" s="23" t="s">
        <v>52</v>
      </c>
      <c r="D1409" s="23">
        <v>10</v>
      </c>
      <c r="E1409" s="24">
        <v>543.91</v>
      </c>
      <c r="F1409" s="24">
        <f>E1409/100*$I$2*Main!$AF$2</f>
        <v>0</v>
      </c>
      <c r="G1409" s="25">
        <f>F1409*Main!$AF$4</f>
        <v>0</v>
      </c>
      <c r="H1409" s="151"/>
    </row>
    <row r="1410" spans="1:8" s="22" customFormat="1">
      <c r="A1410" s="327">
        <v>9270706</v>
      </c>
      <c r="B1410" s="329" t="s">
        <v>2973</v>
      </c>
      <c r="C1410" s="23" t="s">
        <v>52</v>
      </c>
      <c r="D1410" s="23">
        <v>10</v>
      </c>
      <c r="E1410" s="24">
        <v>608.36</v>
      </c>
      <c r="F1410" s="24">
        <f>E1410/100*$I$2*Main!$AF$2</f>
        <v>0</v>
      </c>
      <c r="G1410" s="25">
        <f>F1410*Main!$AF$4</f>
        <v>0</v>
      </c>
      <c r="H1410" s="151"/>
    </row>
    <row r="1411" spans="1:8" s="22" customFormat="1">
      <c r="A1411" s="327">
        <v>9270707</v>
      </c>
      <c r="B1411" s="329" t="s">
        <v>2974</v>
      </c>
      <c r="C1411" s="23" t="s">
        <v>52</v>
      </c>
      <c r="D1411" s="23">
        <v>10</v>
      </c>
      <c r="E1411" s="24">
        <v>640.58000000000004</v>
      </c>
      <c r="F1411" s="24">
        <f>E1411/100*$I$2*Main!$AF$2</f>
        <v>0</v>
      </c>
      <c r="G1411" s="25">
        <f>F1411*Main!$AF$4</f>
        <v>0</v>
      </c>
      <c r="H1411" s="151"/>
    </row>
    <row r="1412" spans="1:8" s="22" customFormat="1">
      <c r="A1412" s="327">
        <v>9270708</v>
      </c>
      <c r="B1412" s="329" t="s">
        <v>2975</v>
      </c>
      <c r="C1412" s="23" t="s">
        <v>52</v>
      </c>
      <c r="D1412" s="23">
        <v>10</v>
      </c>
      <c r="E1412" s="24">
        <v>672.82</v>
      </c>
      <c r="F1412" s="24">
        <f>E1412/100*$I$2*Main!$AF$2</f>
        <v>0</v>
      </c>
      <c r="G1412" s="25">
        <f>F1412*Main!$AF$4</f>
        <v>0</v>
      </c>
      <c r="H1412" s="151"/>
    </row>
    <row r="1413" spans="1:8" s="22" customFormat="1">
      <c r="A1413" s="327">
        <v>9270710</v>
      </c>
      <c r="B1413" s="329" t="s">
        <v>2976</v>
      </c>
      <c r="C1413" s="23" t="s">
        <v>52</v>
      </c>
      <c r="D1413" s="23">
        <v>10</v>
      </c>
      <c r="E1413" s="24">
        <v>737.28</v>
      </c>
      <c r="F1413" s="24">
        <f>E1413/100*$I$2*Main!$AF$2</f>
        <v>0</v>
      </c>
      <c r="G1413" s="25">
        <f>F1413*Main!$AF$4</f>
        <v>0</v>
      </c>
      <c r="H1413" s="151"/>
    </row>
    <row r="1414" spans="1:8" s="22" customFormat="1">
      <c r="A1414" s="327">
        <v>9270712</v>
      </c>
      <c r="B1414" s="329" t="s">
        <v>2977</v>
      </c>
      <c r="C1414" s="23" t="s">
        <v>52</v>
      </c>
      <c r="D1414" s="23">
        <v>10</v>
      </c>
      <c r="E1414" s="24">
        <v>1282.02</v>
      </c>
      <c r="F1414" s="24">
        <f>E1414/100*$I$2*Main!$AF$2</f>
        <v>0</v>
      </c>
      <c r="G1414" s="25">
        <f>F1414*Main!$AF$4</f>
        <v>0</v>
      </c>
      <c r="H1414" s="28"/>
    </row>
    <row r="1415" spans="1:8" s="22" customFormat="1">
      <c r="A1415" s="327">
        <v>9270713</v>
      </c>
      <c r="B1415" s="329" t="s">
        <v>2978</v>
      </c>
      <c r="C1415" s="23" t="s">
        <v>52</v>
      </c>
      <c r="D1415" s="23">
        <v>10</v>
      </c>
      <c r="E1415" s="24">
        <v>1346.47</v>
      </c>
      <c r="F1415" s="24">
        <f>E1415/100*$I$2*Main!$AF$2</f>
        <v>0</v>
      </c>
      <c r="G1415" s="25">
        <f>F1415*Main!$AF$4</f>
        <v>0</v>
      </c>
      <c r="H1415" s="28"/>
    </row>
    <row r="1416" spans="1:8" s="22" customFormat="1">
      <c r="A1416" s="327">
        <v>9270714</v>
      </c>
      <c r="B1416" s="329" t="s">
        <v>2979</v>
      </c>
      <c r="C1416" s="23" t="s">
        <v>52</v>
      </c>
      <c r="D1416" s="23">
        <v>10</v>
      </c>
      <c r="E1416" s="24">
        <v>1410.92</v>
      </c>
      <c r="F1416" s="24">
        <f>E1416/100*$I$2*Main!$AF$2</f>
        <v>0</v>
      </c>
      <c r="G1416" s="25">
        <f>F1416*Main!$AF$4</f>
        <v>0</v>
      </c>
      <c r="H1416" s="28"/>
    </row>
    <row r="1417" spans="1:8" s="22" customFormat="1">
      <c r="A1417" s="327">
        <v>9270715</v>
      </c>
      <c r="B1417" s="329" t="s">
        <v>2980</v>
      </c>
      <c r="C1417" s="23" t="s">
        <v>52</v>
      </c>
      <c r="D1417" s="23">
        <v>10</v>
      </c>
      <c r="E1417" s="24">
        <v>1539.88</v>
      </c>
      <c r="F1417" s="24">
        <f>E1417/100*$I$2*Main!$AF$2</f>
        <v>0</v>
      </c>
      <c r="G1417" s="25">
        <f>F1417*Main!$AF$4</f>
        <v>0</v>
      </c>
      <c r="H1417" s="28"/>
    </row>
    <row r="1418" spans="1:8" s="22" customFormat="1">
      <c r="A1418" s="327">
        <v>9255507</v>
      </c>
      <c r="B1418" s="329" t="s">
        <v>2981</v>
      </c>
      <c r="C1418" s="23" t="s">
        <v>52</v>
      </c>
      <c r="D1418" s="23">
        <v>10</v>
      </c>
      <c r="E1418" s="24">
        <v>578.53</v>
      </c>
      <c r="F1418" s="24">
        <f>E1418/100*$I$2*Main!$AF$2</f>
        <v>0</v>
      </c>
      <c r="G1418" s="25">
        <f>F1418*Main!$AF$4</f>
        <v>0</v>
      </c>
      <c r="H1418" s="28"/>
    </row>
    <row r="1419" spans="1:8" s="22" customFormat="1">
      <c r="A1419" s="327">
        <v>9255509</v>
      </c>
      <c r="B1419" s="329" t="s">
        <v>2982</v>
      </c>
      <c r="C1419" s="23" t="s">
        <v>52</v>
      </c>
      <c r="D1419" s="23">
        <v>10</v>
      </c>
      <c r="E1419" s="24">
        <v>647.1</v>
      </c>
      <c r="F1419" s="24">
        <f>E1419/100*$I$2*Main!$AF$2</f>
        <v>0</v>
      </c>
      <c r="G1419" s="25">
        <f>F1419*Main!$AF$4</f>
        <v>0</v>
      </c>
      <c r="H1419" s="151"/>
    </row>
    <row r="1420" spans="1:8" s="22" customFormat="1">
      <c r="A1420" s="326">
        <v>9255510</v>
      </c>
      <c r="B1420" s="329" t="s">
        <v>2983</v>
      </c>
      <c r="C1420" s="23"/>
      <c r="D1420" s="23">
        <v>10</v>
      </c>
      <c r="E1420" s="24">
        <v>698.41</v>
      </c>
      <c r="F1420" s="24">
        <f>E1420/100*$I$2*Main!$AF$2</f>
        <v>0</v>
      </c>
      <c r="G1420" s="25">
        <f>F1420*Main!$AF$4</f>
        <v>0</v>
      </c>
      <c r="H1420" s="151"/>
    </row>
    <row r="1421" spans="1:8" s="22" customFormat="1">
      <c r="A1421" s="327">
        <v>9255511</v>
      </c>
      <c r="B1421" s="329" t="s">
        <v>2984</v>
      </c>
      <c r="C1421" s="23" t="s">
        <v>52</v>
      </c>
      <c r="D1421" s="23">
        <v>10</v>
      </c>
      <c r="E1421" s="24">
        <v>715.66</v>
      </c>
      <c r="F1421" s="24">
        <f>E1421/100*$I$2*Main!$AF$2</f>
        <v>0</v>
      </c>
      <c r="G1421" s="25">
        <f>F1421*Main!$AF$4</f>
        <v>0</v>
      </c>
      <c r="H1421" s="151"/>
    </row>
    <row r="1422" spans="1:8" s="22" customFormat="1">
      <c r="A1422" s="327">
        <v>9255512</v>
      </c>
      <c r="B1422" s="329" t="s">
        <v>4288</v>
      </c>
      <c r="C1422" s="23" t="s">
        <v>52</v>
      </c>
      <c r="D1422" s="23">
        <v>10</v>
      </c>
      <c r="E1422" s="24">
        <v>749.96</v>
      </c>
      <c r="F1422" s="24">
        <f>E1422/100*$I$2*Main!$AF$2</f>
        <v>0</v>
      </c>
      <c r="G1422" s="25">
        <f>F1422*Main!$AF$4</f>
        <v>0</v>
      </c>
      <c r="H1422" s="151"/>
    </row>
    <row r="1423" spans="1:8" s="22" customFormat="1">
      <c r="A1423" s="327">
        <v>9255513</v>
      </c>
      <c r="B1423" s="329" t="s">
        <v>2985</v>
      </c>
      <c r="C1423" s="23" t="s">
        <v>52</v>
      </c>
      <c r="D1423" s="23">
        <v>10</v>
      </c>
      <c r="E1423" s="24">
        <v>784.22</v>
      </c>
      <c r="F1423" s="24">
        <f>E1423/100*$I$2*Main!$AF$2</f>
        <v>0</v>
      </c>
      <c r="G1423" s="25">
        <f>F1423*Main!$AF$4</f>
        <v>0</v>
      </c>
      <c r="H1423" s="151"/>
    </row>
    <row r="1424" spans="1:8" s="22" customFormat="1">
      <c r="A1424" s="327">
        <v>9255515</v>
      </c>
      <c r="B1424" s="329" t="s">
        <v>2986</v>
      </c>
      <c r="C1424" s="23" t="s">
        <v>52</v>
      </c>
      <c r="D1424" s="23">
        <v>10</v>
      </c>
      <c r="E1424" s="24">
        <v>1363.64</v>
      </c>
      <c r="F1424" s="24">
        <f>E1424/100*$I$2*Main!$AF$2</f>
        <v>0</v>
      </c>
      <c r="G1424" s="25">
        <f>F1424*Main!$AF$4</f>
        <v>0</v>
      </c>
      <c r="H1424" s="28"/>
    </row>
    <row r="1425" spans="1:8" s="22" customFormat="1">
      <c r="A1425" s="327">
        <v>9255516</v>
      </c>
      <c r="B1425" s="329" t="s">
        <v>2987</v>
      </c>
      <c r="C1425" s="23" t="s">
        <v>52</v>
      </c>
      <c r="D1425" s="23">
        <v>10</v>
      </c>
      <c r="E1425" s="24">
        <v>1432.2</v>
      </c>
      <c r="F1425" s="24">
        <f>E1425/100*$I$2*Main!$AF$2</f>
        <v>0</v>
      </c>
      <c r="G1425" s="25">
        <f>F1425*Main!$AF$4</f>
        <v>0</v>
      </c>
      <c r="H1425" s="28"/>
    </row>
    <row r="1426" spans="1:8" s="22" customFormat="1">
      <c r="A1426" s="327">
        <v>9255517</v>
      </c>
      <c r="B1426" s="329" t="s">
        <v>2988</v>
      </c>
      <c r="C1426" s="23" t="s">
        <v>52</v>
      </c>
      <c r="D1426" s="23">
        <v>10</v>
      </c>
      <c r="E1426" s="24">
        <v>1500.74</v>
      </c>
      <c r="F1426" s="24">
        <f>E1426/100*$I$2*Main!$AF$2</f>
        <v>0</v>
      </c>
      <c r="G1426" s="25">
        <f>F1426*Main!$AF$4</f>
        <v>0</v>
      </c>
      <c r="H1426" s="28"/>
    </row>
    <row r="1427" spans="1:8" s="22" customFormat="1">
      <c r="A1427" s="327">
        <v>9255518</v>
      </c>
      <c r="B1427" s="329" t="s">
        <v>2989</v>
      </c>
      <c r="C1427" s="23" t="s">
        <v>52</v>
      </c>
      <c r="D1427" s="23">
        <v>10</v>
      </c>
      <c r="E1427" s="24">
        <v>1637.9</v>
      </c>
      <c r="F1427" s="24">
        <f>E1427/100*$I$2*Main!$AF$2</f>
        <v>0</v>
      </c>
      <c r="G1427" s="25">
        <f>F1427*Main!$AF$4</f>
        <v>0</v>
      </c>
      <c r="H1427" s="28"/>
    </row>
    <row r="1428" spans="1:8" s="22" customFormat="1">
      <c r="A1428" s="327">
        <v>9270717</v>
      </c>
      <c r="B1428" s="329" t="s">
        <v>2990</v>
      </c>
      <c r="C1428" s="23" t="s">
        <v>52</v>
      </c>
      <c r="D1428" s="23">
        <v>10</v>
      </c>
      <c r="E1428" s="24">
        <v>578.53</v>
      </c>
      <c r="F1428" s="24">
        <f>E1428/100*$I$2*Main!$AF$2</f>
        <v>0</v>
      </c>
      <c r="G1428" s="25">
        <f>F1428*Main!$AF$4</f>
        <v>0</v>
      </c>
      <c r="H1428" s="28"/>
    </row>
    <row r="1429" spans="1:8" s="22" customFormat="1">
      <c r="A1429" s="327">
        <v>9270719</v>
      </c>
      <c r="B1429" s="329" t="s">
        <v>2991</v>
      </c>
      <c r="C1429" s="23" t="s">
        <v>52</v>
      </c>
      <c r="D1429" s="23">
        <v>10</v>
      </c>
      <c r="E1429" s="24">
        <v>647.1</v>
      </c>
      <c r="F1429" s="24">
        <f>E1429/100*$I$2*Main!$AF$2</f>
        <v>0</v>
      </c>
      <c r="G1429" s="25">
        <f>F1429*Main!$AF$4</f>
        <v>0</v>
      </c>
      <c r="H1429" s="28"/>
    </row>
    <row r="1430" spans="1:8" s="22" customFormat="1">
      <c r="A1430" s="327">
        <v>9270720</v>
      </c>
      <c r="B1430" s="329" t="s">
        <v>2992</v>
      </c>
      <c r="C1430" s="23" t="s">
        <v>52</v>
      </c>
      <c r="D1430" s="23">
        <v>10</v>
      </c>
      <c r="E1430" s="24">
        <v>681.4</v>
      </c>
      <c r="F1430" s="24">
        <f>E1430/100*$I$2*Main!$AF$2</f>
        <v>0</v>
      </c>
      <c r="G1430" s="25">
        <f>F1430*Main!$AF$4</f>
        <v>0</v>
      </c>
      <c r="H1430" s="28"/>
    </row>
    <row r="1431" spans="1:8" s="22" customFormat="1">
      <c r="A1431" s="327">
        <v>9270721</v>
      </c>
      <c r="B1431" s="329" t="s">
        <v>2993</v>
      </c>
      <c r="C1431" s="23" t="s">
        <v>52</v>
      </c>
      <c r="D1431" s="23">
        <v>10</v>
      </c>
      <c r="E1431" s="24">
        <v>715.66</v>
      </c>
      <c r="F1431" s="24">
        <f>E1431/100*$I$2*Main!$AF$2</f>
        <v>0</v>
      </c>
      <c r="G1431" s="25">
        <f>F1431*Main!$AF$4</f>
        <v>0</v>
      </c>
      <c r="H1431" s="28"/>
    </row>
    <row r="1432" spans="1:8" s="22" customFormat="1">
      <c r="A1432" s="327">
        <v>9270723</v>
      </c>
      <c r="B1432" s="329" t="s">
        <v>2994</v>
      </c>
      <c r="C1432" s="23" t="s">
        <v>52</v>
      </c>
      <c r="D1432" s="23">
        <v>10</v>
      </c>
      <c r="E1432" s="24">
        <v>784.22</v>
      </c>
      <c r="F1432" s="24">
        <f>E1432/100*$I$2*Main!$AF$2</f>
        <v>0</v>
      </c>
      <c r="G1432" s="25">
        <f>F1432*Main!$AF$4</f>
        <v>0</v>
      </c>
      <c r="H1432" s="28"/>
    </row>
    <row r="1433" spans="1:8" s="22" customFormat="1">
      <c r="A1433" s="327">
        <v>9270725</v>
      </c>
      <c r="B1433" s="329" t="s">
        <v>2995</v>
      </c>
      <c r="C1433" s="23" t="s">
        <v>52</v>
      </c>
      <c r="D1433" s="23">
        <v>10</v>
      </c>
      <c r="E1433" s="24">
        <v>1363.64</v>
      </c>
      <c r="F1433" s="24">
        <f>E1433/100*$I$2*Main!$AF$2</f>
        <v>0</v>
      </c>
      <c r="G1433" s="25">
        <f>F1433*Main!$AF$4</f>
        <v>0</v>
      </c>
      <c r="H1433" s="28"/>
    </row>
    <row r="1434" spans="1:8" s="22" customFormat="1">
      <c r="A1434" s="327">
        <v>9270726</v>
      </c>
      <c r="B1434" s="329" t="s">
        <v>2996</v>
      </c>
      <c r="C1434" s="23" t="s">
        <v>52</v>
      </c>
      <c r="D1434" s="23">
        <v>10</v>
      </c>
      <c r="E1434" s="24">
        <v>1432.2</v>
      </c>
      <c r="F1434" s="24">
        <f>E1434/100*$I$2*Main!$AF$2</f>
        <v>0</v>
      </c>
      <c r="G1434" s="25">
        <f>F1434*Main!$AF$4</f>
        <v>0</v>
      </c>
      <c r="H1434" s="28"/>
    </row>
    <row r="1435" spans="1:8" s="22" customFormat="1">
      <c r="A1435" s="327">
        <v>9270727</v>
      </c>
      <c r="B1435" s="329" t="s">
        <v>2997</v>
      </c>
      <c r="C1435" s="23" t="s">
        <v>52</v>
      </c>
      <c r="D1435" s="23">
        <v>10</v>
      </c>
      <c r="E1435" s="24">
        <v>1500.74</v>
      </c>
      <c r="F1435" s="24">
        <f>E1435/100*$I$2*Main!$AF$2</f>
        <v>0</v>
      </c>
      <c r="G1435" s="25">
        <f>F1435*Main!$AF$4</f>
        <v>0</v>
      </c>
      <c r="H1435" s="28"/>
    </row>
    <row r="1436" spans="1:8" s="22" customFormat="1">
      <c r="A1436" s="327">
        <v>9270728</v>
      </c>
      <c r="B1436" s="329" t="s">
        <v>2998</v>
      </c>
      <c r="C1436" s="23" t="s">
        <v>52</v>
      </c>
      <c r="D1436" s="23">
        <v>10</v>
      </c>
      <c r="E1436" s="24">
        <v>1637.9</v>
      </c>
      <c r="F1436" s="24">
        <f>E1436/100*$I$2*Main!$AF$2</f>
        <v>0</v>
      </c>
      <c r="G1436" s="25">
        <f>F1436*Main!$AF$4</f>
        <v>0</v>
      </c>
      <c r="H1436" s="28"/>
    </row>
    <row r="1437" spans="1:8" s="22" customFormat="1">
      <c r="A1437" s="327">
        <v>9257310</v>
      </c>
      <c r="B1437" s="329" t="s">
        <v>2999</v>
      </c>
      <c r="C1437" s="23"/>
      <c r="D1437" s="23">
        <v>1</v>
      </c>
      <c r="E1437" s="24">
        <v>8303.4500000000007</v>
      </c>
      <c r="F1437" s="24">
        <f>E1437/100*$I$2*Main!$AF$2</f>
        <v>0</v>
      </c>
      <c r="G1437" s="25">
        <f>F1437*Main!$AF$4</f>
        <v>0</v>
      </c>
      <c r="H1437" s="28"/>
    </row>
    <row r="1438" spans="1:8" s="22" customFormat="1">
      <c r="A1438" s="327">
        <v>9257311</v>
      </c>
      <c r="B1438" s="329" t="s">
        <v>3000</v>
      </c>
      <c r="C1438" s="23"/>
      <c r="D1438" s="23">
        <v>1</v>
      </c>
      <c r="E1438" s="24">
        <v>13269.71</v>
      </c>
      <c r="F1438" s="24">
        <f>E1438/100*$I$2*Main!$AF$2</f>
        <v>0</v>
      </c>
      <c r="G1438" s="25">
        <f>F1438*Main!$AF$4</f>
        <v>0</v>
      </c>
      <c r="H1438" s="151"/>
    </row>
    <row r="1439" spans="1:8" s="22" customFormat="1">
      <c r="A1439" s="327">
        <v>9257312</v>
      </c>
      <c r="B1439" s="329" t="s">
        <v>3001</v>
      </c>
      <c r="C1439" s="23"/>
      <c r="D1439" s="23">
        <v>1</v>
      </c>
      <c r="E1439" s="24">
        <v>15998.48</v>
      </c>
      <c r="F1439" s="24">
        <f>E1439/100*$I$2*Main!$AF$2</f>
        <v>0</v>
      </c>
      <c r="G1439" s="25">
        <f>F1439*Main!$AF$4</f>
        <v>0</v>
      </c>
      <c r="H1439" s="151"/>
    </row>
    <row r="1440" spans="1:8" s="22" customFormat="1">
      <c r="A1440" s="327">
        <v>9257313</v>
      </c>
      <c r="B1440" s="329" t="s">
        <v>3002</v>
      </c>
      <c r="C1440" s="23"/>
      <c r="D1440" s="23">
        <v>1</v>
      </c>
      <c r="E1440" s="24">
        <v>17811.2</v>
      </c>
      <c r="F1440" s="24">
        <f>E1440/100*$I$2*Main!$AF$2</f>
        <v>0</v>
      </c>
      <c r="G1440" s="25">
        <f>F1440*Main!$AF$4</f>
        <v>0</v>
      </c>
      <c r="H1440" s="151"/>
    </row>
    <row r="1441" spans="1:8" s="22" customFormat="1">
      <c r="A1441" s="327">
        <v>9257690</v>
      </c>
      <c r="B1441" s="329" t="s">
        <v>3003</v>
      </c>
      <c r="C1441" s="23"/>
      <c r="D1441" s="23">
        <v>20</v>
      </c>
      <c r="E1441" s="24">
        <v>253.91</v>
      </c>
      <c r="F1441" s="24">
        <f>E1441/100*$I$2*Main!$AF$2</f>
        <v>0</v>
      </c>
      <c r="G1441" s="25">
        <f>F1441*Main!$AF$4</f>
        <v>0</v>
      </c>
      <c r="H1441" s="151"/>
    </row>
    <row r="1442" spans="1:8" s="22" customFormat="1">
      <c r="A1442" s="327">
        <v>9257691</v>
      </c>
      <c r="B1442" s="329" t="s">
        <v>3004</v>
      </c>
      <c r="C1442" s="23"/>
      <c r="D1442" s="23">
        <v>20</v>
      </c>
      <c r="E1442" s="24">
        <v>253.91</v>
      </c>
      <c r="F1442" s="24">
        <f>E1442/100*$I$2*Main!$AF$2</f>
        <v>0</v>
      </c>
      <c r="G1442" s="25">
        <f>F1442*Main!$AF$4</f>
        <v>0</v>
      </c>
      <c r="H1442" s="151"/>
    </row>
    <row r="1443" spans="1:8" s="22" customFormat="1">
      <c r="A1443" s="327">
        <v>9257692</v>
      </c>
      <c r="B1443" s="329" t="s">
        <v>3005</v>
      </c>
      <c r="C1443" s="23"/>
      <c r="D1443" s="23">
        <v>20</v>
      </c>
      <c r="E1443" s="24">
        <v>334.73</v>
      </c>
      <c r="F1443" s="24">
        <f>E1443/100*$I$2*Main!$AF$2</f>
        <v>0</v>
      </c>
      <c r="G1443" s="25">
        <f>F1443*Main!$AF$4</f>
        <v>0</v>
      </c>
      <c r="H1443" s="28"/>
    </row>
    <row r="1444" spans="1:8" s="22" customFormat="1">
      <c r="A1444" s="327">
        <v>9257693</v>
      </c>
      <c r="B1444" s="329" t="s">
        <v>3006</v>
      </c>
      <c r="C1444" s="23"/>
      <c r="D1444" s="23">
        <v>20</v>
      </c>
      <c r="E1444" s="24">
        <v>334.73</v>
      </c>
      <c r="F1444" s="24">
        <f>E1444/100*$I$2*Main!$AF$2</f>
        <v>0</v>
      </c>
      <c r="G1444" s="25">
        <f>F1444*Main!$AF$4</f>
        <v>0</v>
      </c>
      <c r="H1444" s="28"/>
    </row>
    <row r="1445" spans="1:8" s="22" customFormat="1">
      <c r="A1445" s="327">
        <v>9257694</v>
      </c>
      <c r="B1445" s="329" t="s">
        <v>3007</v>
      </c>
      <c r="C1445" s="23"/>
      <c r="D1445" s="23">
        <v>20</v>
      </c>
      <c r="E1445" s="24">
        <v>438.58</v>
      </c>
      <c r="F1445" s="24">
        <f>E1445/100*$I$2*Main!$AF$2</f>
        <v>0</v>
      </c>
      <c r="G1445" s="25">
        <f>F1445*Main!$AF$4</f>
        <v>0</v>
      </c>
      <c r="H1445" s="28"/>
    </row>
    <row r="1446" spans="1:8" s="22" customFormat="1">
      <c r="A1446" s="327">
        <v>9257695</v>
      </c>
      <c r="B1446" s="329" t="s">
        <v>3008</v>
      </c>
      <c r="C1446" s="23"/>
      <c r="D1446" s="23">
        <v>20</v>
      </c>
      <c r="E1446" s="24">
        <v>438.58</v>
      </c>
      <c r="F1446" s="24">
        <f>E1446/100*$I$2*Main!$AF$2</f>
        <v>0</v>
      </c>
      <c r="G1446" s="25">
        <f>F1446*Main!$AF$4</f>
        <v>0</v>
      </c>
      <c r="H1446" s="28"/>
    </row>
    <row r="1447" spans="1:8" s="22" customFormat="1">
      <c r="A1447" s="327">
        <v>9257696</v>
      </c>
      <c r="B1447" s="329" t="s">
        <v>3009</v>
      </c>
      <c r="C1447" s="23"/>
      <c r="D1447" s="23">
        <v>20</v>
      </c>
      <c r="E1447" s="24">
        <v>604.76</v>
      </c>
      <c r="F1447" s="24">
        <f>E1447/100*$I$2*Main!$AF$2</f>
        <v>0</v>
      </c>
      <c r="G1447" s="25">
        <f>F1447*Main!$AF$4</f>
        <v>0</v>
      </c>
      <c r="H1447" s="28"/>
    </row>
    <row r="1448" spans="1:8" s="22" customFormat="1">
      <c r="A1448" s="327">
        <v>9257697</v>
      </c>
      <c r="B1448" s="329" t="s">
        <v>3010</v>
      </c>
      <c r="C1448" s="23"/>
      <c r="D1448" s="23">
        <v>20</v>
      </c>
      <c r="E1448" s="24">
        <v>604.76</v>
      </c>
      <c r="F1448" s="24">
        <f>E1448/100*$I$2*Main!$AF$2</f>
        <v>0</v>
      </c>
      <c r="G1448" s="25">
        <f>F1448*Main!$AF$4</f>
        <v>0</v>
      </c>
      <c r="H1448" s="28"/>
    </row>
    <row r="1449" spans="1:8" s="22" customFormat="1">
      <c r="A1449" s="327">
        <v>9257277</v>
      </c>
      <c r="B1449" s="329" t="s">
        <v>3011</v>
      </c>
      <c r="C1449" s="23"/>
      <c r="D1449" s="23">
        <v>1</v>
      </c>
      <c r="E1449" s="24">
        <v>9338.5400000000009</v>
      </c>
      <c r="F1449" s="24">
        <f>E1449/100*$I$2*Main!$AF$2</f>
        <v>0</v>
      </c>
      <c r="G1449" s="25">
        <f>F1449*Main!$AF$4</f>
        <v>0</v>
      </c>
      <c r="H1449" s="28"/>
    </row>
    <row r="1450" spans="1:8" s="22" customFormat="1">
      <c r="A1450" s="327">
        <v>9257278</v>
      </c>
      <c r="B1450" s="329" t="s">
        <v>3012</v>
      </c>
      <c r="C1450" s="23"/>
      <c r="D1450" s="23">
        <v>1</v>
      </c>
      <c r="E1450" s="24">
        <v>11171.34</v>
      </c>
      <c r="F1450" s="24">
        <f>E1450/100*$I$2*Main!$AF$2</f>
        <v>0</v>
      </c>
      <c r="G1450" s="25">
        <f>F1450*Main!$AF$4</f>
        <v>0</v>
      </c>
      <c r="H1450" s="28"/>
    </row>
    <row r="1451" spans="1:8" s="22" customFormat="1">
      <c r="A1451" s="327">
        <v>9257279</v>
      </c>
      <c r="B1451" s="329" t="s">
        <v>3013</v>
      </c>
      <c r="C1451" s="23"/>
      <c r="D1451" s="23">
        <v>1</v>
      </c>
      <c r="E1451" s="24">
        <v>13964.16</v>
      </c>
      <c r="F1451" s="24">
        <f>E1451/100*$I$2*Main!$AF$2</f>
        <v>0</v>
      </c>
      <c r="G1451" s="25">
        <f>F1451*Main!$AF$4</f>
        <v>0</v>
      </c>
      <c r="H1451" s="28"/>
    </row>
    <row r="1452" spans="1:8" s="22" customFormat="1">
      <c r="A1452" s="327">
        <v>9257619</v>
      </c>
      <c r="B1452" s="329" t="s">
        <v>3014</v>
      </c>
      <c r="C1452" s="23"/>
      <c r="D1452" s="23">
        <v>1</v>
      </c>
      <c r="E1452" s="24">
        <v>451.43</v>
      </c>
      <c r="F1452" s="24">
        <f>E1452/100*$I$2*Main!$AF$2</f>
        <v>0</v>
      </c>
      <c r="G1452" s="25">
        <f>F1452*Main!$AF$4</f>
        <v>0</v>
      </c>
      <c r="H1452" s="151"/>
    </row>
    <row r="1453" spans="1:8" s="22" customFormat="1">
      <c r="A1453" s="327">
        <v>9257620</v>
      </c>
      <c r="B1453" s="329" t="s">
        <v>3015</v>
      </c>
      <c r="C1453" s="23"/>
      <c r="D1453" s="23">
        <v>1</v>
      </c>
      <c r="E1453" s="24">
        <v>572.28</v>
      </c>
      <c r="F1453" s="24">
        <f>E1453/100*$I$2*Main!$AF$2</f>
        <v>0</v>
      </c>
      <c r="G1453" s="25">
        <f>F1453*Main!$AF$4</f>
        <v>0</v>
      </c>
      <c r="H1453" s="28"/>
    </row>
    <row r="1454" spans="1:8" s="22" customFormat="1">
      <c r="A1454" s="327">
        <v>9257621</v>
      </c>
      <c r="B1454" s="329" t="s">
        <v>3016</v>
      </c>
      <c r="C1454" s="23"/>
      <c r="D1454" s="23">
        <v>1</v>
      </c>
      <c r="E1454" s="24">
        <v>799.58</v>
      </c>
      <c r="F1454" s="24">
        <f>E1454/100*$I$2*Main!$AF$2</f>
        <v>0</v>
      </c>
      <c r="G1454" s="25">
        <f>F1454*Main!$AF$4</f>
        <v>0</v>
      </c>
      <c r="H1454" s="28"/>
    </row>
    <row r="1455" spans="1:8" s="22" customFormat="1">
      <c r="A1455" s="327">
        <v>9257627</v>
      </c>
      <c r="B1455" s="329" t="s">
        <v>3017</v>
      </c>
      <c r="C1455" s="23"/>
      <c r="D1455" s="23">
        <v>1</v>
      </c>
      <c r="E1455" s="24">
        <v>720.95</v>
      </c>
      <c r="F1455" s="24">
        <f>E1455/100*$I$2*Main!$AF$2</f>
        <v>0</v>
      </c>
      <c r="G1455" s="25">
        <f>F1455*Main!$AF$4</f>
        <v>0</v>
      </c>
      <c r="H1455" s="151"/>
    </row>
    <row r="1456" spans="1:8" s="22" customFormat="1">
      <c r="A1456" s="327">
        <v>9257736</v>
      </c>
      <c r="B1456" s="329" t="s">
        <v>3018</v>
      </c>
      <c r="C1456" s="23"/>
      <c r="D1456" s="23">
        <v>1</v>
      </c>
      <c r="E1456" s="24">
        <v>825.64</v>
      </c>
      <c r="F1456" s="24">
        <f>E1456/100*$I$2*Main!$AF$2</f>
        <v>0</v>
      </c>
      <c r="G1456" s="25">
        <f>F1456*Main!$AF$4</f>
        <v>0</v>
      </c>
      <c r="H1456" s="151"/>
    </row>
    <row r="1457" spans="1:8" s="22" customFormat="1">
      <c r="A1457" s="327">
        <v>9255696</v>
      </c>
      <c r="B1457" s="329" t="s">
        <v>3019</v>
      </c>
      <c r="C1457" s="23" t="s">
        <v>52</v>
      </c>
      <c r="D1457" s="23">
        <v>10</v>
      </c>
      <c r="E1457" s="24">
        <v>2686.38</v>
      </c>
      <c r="F1457" s="24">
        <f>E1457/100*$I$2*Main!$AF$2</f>
        <v>0</v>
      </c>
      <c r="G1457" s="25">
        <f>F1457*Main!$AF$4</f>
        <v>0</v>
      </c>
      <c r="H1457" s="151"/>
    </row>
    <row r="1458" spans="1:8" s="22" customFormat="1">
      <c r="A1458" s="327">
        <v>9255697</v>
      </c>
      <c r="B1458" s="329" t="s">
        <v>3020</v>
      </c>
      <c r="C1458" s="23" t="s">
        <v>52</v>
      </c>
      <c r="D1458" s="23">
        <v>10</v>
      </c>
      <c r="E1458" s="24">
        <v>2971.86</v>
      </c>
      <c r="F1458" s="24">
        <f>E1458/100*$I$2*Main!$AF$2</f>
        <v>0</v>
      </c>
      <c r="G1458" s="25">
        <f>F1458*Main!$AF$4</f>
        <v>0</v>
      </c>
      <c r="H1458" s="151"/>
    </row>
    <row r="1459" spans="1:8" s="22" customFormat="1">
      <c r="A1459" s="327">
        <v>9255698</v>
      </c>
      <c r="B1459" s="329" t="s">
        <v>3021</v>
      </c>
      <c r="C1459" s="23" t="s">
        <v>52</v>
      </c>
      <c r="D1459" s="23">
        <v>10</v>
      </c>
      <c r="E1459" s="24">
        <v>3114.58</v>
      </c>
      <c r="F1459" s="24">
        <f>E1459/100*$I$2*Main!$AF$2</f>
        <v>0</v>
      </c>
      <c r="G1459" s="25">
        <f>F1459*Main!$AF$4</f>
        <v>0</v>
      </c>
      <c r="H1459" s="151"/>
    </row>
    <row r="1460" spans="1:8" s="22" customFormat="1">
      <c r="A1460" s="327">
        <v>9255699</v>
      </c>
      <c r="B1460" s="329" t="s">
        <v>3022</v>
      </c>
      <c r="C1460" s="23" t="s">
        <v>52</v>
      </c>
      <c r="D1460" s="23">
        <v>10</v>
      </c>
      <c r="E1460" s="24">
        <v>3257.3</v>
      </c>
      <c r="F1460" s="24">
        <f>E1460/100*$I$2*Main!$AF$2</f>
        <v>0</v>
      </c>
      <c r="G1460" s="25">
        <f>F1460*Main!$AF$4</f>
        <v>0</v>
      </c>
      <c r="H1460" s="28"/>
    </row>
    <row r="1461" spans="1:8" s="22" customFormat="1">
      <c r="A1461" s="327">
        <v>9255700</v>
      </c>
      <c r="B1461" s="329" t="s">
        <v>3023</v>
      </c>
      <c r="C1461" s="23"/>
      <c r="D1461" s="23">
        <v>10</v>
      </c>
      <c r="E1461" s="24">
        <v>3542.75</v>
      </c>
      <c r="F1461" s="24">
        <f>E1461/100*$I$2*Main!$AF$2</f>
        <v>0</v>
      </c>
      <c r="G1461" s="25">
        <f>F1461*Main!$AF$4</f>
        <v>0</v>
      </c>
      <c r="H1461" s="28"/>
    </row>
    <row r="1462" spans="1:8" s="22" customFormat="1">
      <c r="A1462" s="327">
        <v>9255701</v>
      </c>
      <c r="B1462" s="329" t="s">
        <v>3024</v>
      </c>
      <c r="C1462" s="23" t="s">
        <v>52</v>
      </c>
      <c r="D1462" s="23">
        <v>10</v>
      </c>
      <c r="E1462" s="24">
        <v>4113.6499999999996</v>
      </c>
      <c r="F1462" s="24">
        <f>E1462/100*$I$2*Main!$AF$2</f>
        <v>0</v>
      </c>
      <c r="G1462" s="25">
        <f>F1462*Main!$AF$4</f>
        <v>0</v>
      </c>
      <c r="H1462" s="28"/>
    </row>
    <row r="1463" spans="1:8" s="22" customFormat="1">
      <c r="A1463" s="327">
        <v>9255702</v>
      </c>
      <c r="B1463" s="329" t="s">
        <v>3025</v>
      </c>
      <c r="C1463" s="23"/>
      <c r="D1463" s="23">
        <v>10</v>
      </c>
      <c r="E1463" s="24">
        <v>4399.1000000000004</v>
      </c>
      <c r="F1463" s="24">
        <f>E1463/100*$I$2*Main!$AF$2</f>
        <v>0</v>
      </c>
      <c r="G1463" s="25">
        <f>F1463*Main!$AF$4</f>
        <v>0</v>
      </c>
      <c r="H1463" s="151"/>
    </row>
    <row r="1464" spans="1:8" s="22" customFormat="1">
      <c r="A1464" s="327">
        <v>9255703</v>
      </c>
      <c r="B1464" s="329" t="s">
        <v>3026</v>
      </c>
      <c r="C1464" s="23" t="s">
        <v>52</v>
      </c>
      <c r="D1464" s="23">
        <v>10</v>
      </c>
      <c r="E1464" s="24">
        <v>4684.55</v>
      </c>
      <c r="F1464" s="24">
        <f>E1464/100*$I$2*Main!$AF$2</f>
        <v>0</v>
      </c>
      <c r="G1464" s="25">
        <f>F1464*Main!$AF$4</f>
        <v>0</v>
      </c>
      <c r="H1464" s="28"/>
    </row>
    <row r="1465" spans="1:8" s="22" customFormat="1">
      <c r="A1465" s="327">
        <v>9255704</v>
      </c>
      <c r="B1465" s="329" t="s">
        <v>3027</v>
      </c>
      <c r="C1465" s="23" t="s">
        <v>52</v>
      </c>
      <c r="D1465" s="23">
        <v>10</v>
      </c>
      <c r="E1465" s="24">
        <v>5255.47</v>
      </c>
      <c r="F1465" s="24">
        <f>E1465/100*$I$2*Main!$AF$2</f>
        <v>0</v>
      </c>
      <c r="G1465" s="25">
        <f>F1465*Main!$AF$4</f>
        <v>0</v>
      </c>
      <c r="H1465" s="28"/>
    </row>
    <row r="1466" spans="1:8" s="22" customFormat="1">
      <c r="A1466" s="327">
        <v>9257386</v>
      </c>
      <c r="B1466" s="329" t="s">
        <v>3028</v>
      </c>
      <c r="C1466" s="23" t="s">
        <v>52</v>
      </c>
      <c r="D1466" s="23">
        <v>10</v>
      </c>
      <c r="E1466" s="24">
        <v>2686.38</v>
      </c>
      <c r="F1466" s="24">
        <f>E1466/100*$I$2*Main!$AF$2</f>
        <v>0</v>
      </c>
      <c r="G1466" s="25">
        <f>F1466*Main!$AF$4</f>
        <v>0</v>
      </c>
      <c r="H1466" s="28"/>
    </row>
    <row r="1467" spans="1:8" s="22" customFormat="1">
      <c r="A1467" s="327">
        <v>9257387</v>
      </c>
      <c r="B1467" s="329" t="s">
        <v>3029</v>
      </c>
      <c r="C1467" s="23" t="s">
        <v>52</v>
      </c>
      <c r="D1467" s="23">
        <v>10</v>
      </c>
      <c r="E1467" s="24">
        <v>2971.86</v>
      </c>
      <c r="F1467" s="24">
        <f>E1467/100*$I$2*Main!$AF$2</f>
        <v>0</v>
      </c>
      <c r="G1467" s="25">
        <f>F1467*Main!$AF$4</f>
        <v>0</v>
      </c>
      <c r="H1467" s="28"/>
    </row>
    <row r="1468" spans="1:8" s="22" customFormat="1">
      <c r="A1468" s="327">
        <v>9257388</v>
      </c>
      <c r="B1468" s="329" t="s">
        <v>3030</v>
      </c>
      <c r="C1468" s="23" t="s">
        <v>52</v>
      </c>
      <c r="D1468" s="23">
        <v>10</v>
      </c>
      <c r="E1468" s="24">
        <v>3114.58</v>
      </c>
      <c r="F1468" s="24">
        <f>E1468/100*$I$2*Main!$AF$2</f>
        <v>0</v>
      </c>
      <c r="G1468" s="25">
        <f>F1468*Main!$AF$4</f>
        <v>0</v>
      </c>
      <c r="H1468" s="28"/>
    </row>
    <row r="1469" spans="1:8" s="22" customFormat="1">
      <c r="A1469" s="327">
        <v>9257389</v>
      </c>
      <c r="B1469" s="329" t="s">
        <v>3031</v>
      </c>
      <c r="C1469" s="23" t="s">
        <v>52</v>
      </c>
      <c r="D1469" s="23">
        <v>10</v>
      </c>
      <c r="E1469" s="24">
        <v>3257.3</v>
      </c>
      <c r="F1469" s="24">
        <f>E1469/100*$I$2*Main!$AF$2</f>
        <v>0</v>
      </c>
      <c r="G1469" s="25">
        <f>F1469*Main!$AF$4</f>
        <v>0</v>
      </c>
      <c r="H1469" s="28"/>
    </row>
    <row r="1470" spans="1:8" s="22" customFormat="1">
      <c r="A1470" s="327">
        <v>9257390</v>
      </c>
      <c r="B1470" s="329" t="s">
        <v>3032</v>
      </c>
      <c r="C1470" s="23" t="s">
        <v>52</v>
      </c>
      <c r="D1470" s="23">
        <v>10</v>
      </c>
      <c r="E1470" s="24">
        <v>3542.75</v>
      </c>
      <c r="F1470" s="24">
        <f>E1470/100*$I$2*Main!$AF$2</f>
        <v>0</v>
      </c>
      <c r="G1470" s="25">
        <f>F1470*Main!$AF$4</f>
        <v>0</v>
      </c>
      <c r="H1470" s="28"/>
    </row>
    <row r="1471" spans="1:8" s="22" customFormat="1">
      <c r="A1471" s="327">
        <v>9257391</v>
      </c>
      <c r="B1471" s="329" t="s">
        <v>3033</v>
      </c>
      <c r="C1471" s="23" t="s">
        <v>52</v>
      </c>
      <c r="D1471" s="23">
        <v>10</v>
      </c>
      <c r="E1471" s="24">
        <v>4113.6499999999996</v>
      </c>
      <c r="F1471" s="24">
        <f>E1471/100*$I$2*Main!$AF$2</f>
        <v>0</v>
      </c>
      <c r="G1471" s="25">
        <f>F1471*Main!$AF$4</f>
        <v>0</v>
      </c>
      <c r="H1471" s="28"/>
    </row>
    <row r="1472" spans="1:8" s="22" customFormat="1">
      <c r="A1472" s="327">
        <v>9257392</v>
      </c>
      <c r="B1472" s="329" t="s">
        <v>3034</v>
      </c>
      <c r="C1472" s="23" t="s">
        <v>52</v>
      </c>
      <c r="D1472" s="23">
        <v>10</v>
      </c>
      <c r="E1472" s="24">
        <v>4399.1000000000004</v>
      </c>
      <c r="F1472" s="24">
        <f>E1472/100*$I$2*Main!$AF$2</f>
        <v>0</v>
      </c>
      <c r="G1472" s="25">
        <f>F1472*Main!$AF$4</f>
        <v>0</v>
      </c>
      <c r="H1472" s="28"/>
    </row>
    <row r="1473" spans="1:8" s="22" customFormat="1">
      <c r="A1473" s="327">
        <v>9257393</v>
      </c>
      <c r="B1473" s="329" t="s">
        <v>3035</v>
      </c>
      <c r="C1473" s="23" t="s">
        <v>52</v>
      </c>
      <c r="D1473" s="23">
        <v>10</v>
      </c>
      <c r="E1473" s="24">
        <v>4684.55</v>
      </c>
      <c r="F1473" s="24">
        <f>E1473/100*$I$2*Main!$AF$2</f>
        <v>0</v>
      </c>
      <c r="G1473" s="25">
        <f>F1473*Main!$AF$4</f>
        <v>0</v>
      </c>
      <c r="H1473" s="28"/>
    </row>
    <row r="1474" spans="1:8" s="22" customFormat="1">
      <c r="A1474" s="327">
        <v>9257394</v>
      </c>
      <c r="B1474" s="329" t="s">
        <v>3036</v>
      </c>
      <c r="C1474" s="23" t="s">
        <v>52</v>
      </c>
      <c r="D1474" s="23">
        <v>10</v>
      </c>
      <c r="E1474" s="24">
        <v>5255.47</v>
      </c>
      <c r="F1474" s="24">
        <f>E1474/100*$I$2*Main!$AF$2</f>
        <v>0</v>
      </c>
      <c r="G1474" s="25">
        <f>F1474*Main!$AF$4</f>
        <v>0</v>
      </c>
      <c r="H1474" s="28"/>
    </row>
    <row r="1475" spans="1:8" s="22" customFormat="1">
      <c r="A1475" s="327">
        <v>9255723</v>
      </c>
      <c r="B1475" s="329" t="s">
        <v>3037</v>
      </c>
      <c r="C1475" s="23" t="s">
        <v>52</v>
      </c>
      <c r="D1475" s="23">
        <v>10</v>
      </c>
      <c r="E1475" s="24">
        <v>3210.18</v>
      </c>
      <c r="F1475" s="24">
        <f>E1475/100*$I$2*Main!$AF$2</f>
        <v>0</v>
      </c>
      <c r="G1475" s="25">
        <f>F1475*Main!$AF$4</f>
        <v>0</v>
      </c>
      <c r="H1475" s="28"/>
    </row>
    <row r="1476" spans="1:8" s="22" customFormat="1">
      <c r="A1476" s="327">
        <v>9255724</v>
      </c>
      <c r="B1476" s="329" t="s">
        <v>3038</v>
      </c>
      <c r="C1476" s="23" t="s">
        <v>52</v>
      </c>
      <c r="D1476" s="23">
        <v>10</v>
      </c>
      <c r="E1476" s="24">
        <v>3592.62</v>
      </c>
      <c r="F1476" s="24">
        <f>E1476/100*$I$2*Main!$AF$2</f>
        <v>0</v>
      </c>
      <c r="G1476" s="25">
        <f>F1476*Main!$AF$4</f>
        <v>0</v>
      </c>
      <c r="H1476" s="28"/>
    </row>
    <row r="1477" spans="1:8" s="22" customFormat="1">
      <c r="A1477" s="327">
        <v>9255725</v>
      </c>
      <c r="B1477" s="329" t="s">
        <v>3039</v>
      </c>
      <c r="C1477" s="23" t="s">
        <v>52</v>
      </c>
      <c r="D1477" s="23">
        <v>10</v>
      </c>
      <c r="E1477" s="24">
        <v>3783.86</v>
      </c>
      <c r="F1477" s="24">
        <f>E1477/100*$I$2*Main!$AF$2</f>
        <v>0</v>
      </c>
      <c r="G1477" s="25">
        <f>F1477*Main!$AF$4</f>
        <v>0</v>
      </c>
      <c r="H1477" s="28"/>
    </row>
    <row r="1478" spans="1:8" s="22" customFormat="1">
      <c r="A1478" s="327">
        <v>9255726</v>
      </c>
      <c r="B1478" s="329" t="s">
        <v>3040</v>
      </c>
      <c r="C1478" s="23" t="s">
        <v>52</v>
      </c>
      <c r="D1478" s="23">
        <v>10</v>
      </c>
      <c r="E1478" s="24">
        <v>3975.1</v>
      </c>
      <c r="F1478" s="24">
        <f>E1478/100*$I$2*Main!$AF$2</f>
        <v>0</v>
      </c>
      <c r="G1478" s="25">
        <f>F1478*Main!$AF$4</f>
        <v>0</v>
      </c>
      <c r="H1478" s="28"/>
    </row>
    <row r="1479" spans="1:8" s="22" customFormat="1">
      <c r="A1479" s="327">
        <v>9255727</v>
      </c>
      <c r="B1479" s="329" t="s">
        <v>3041</v>
      </c>
      <c r="C1479" s="23" t="s">
        <v>52</v>
      </c>
      <c r="D1479" s="23">
        <v>10</v>
      </c>
      <c r="E1479" s="24">
        <v>4357.55</v>
      </c>
      <c r="F1479" s="24">
        <f>E1479/100*$I$2*Main!$AF$2</f>
        <v>0</v>
      </c>
      <c r="G1479" s="25">
        <f>F1479*Main!$AF$4</f>
        <v>0</v>
      </c>
      <c r="H1479" s="28"/>
    </row>
    <row r="1480" spans="1:8" s="22" customFormat="1">
      <c r="A1480" s="327">
        <v>9255728</v>
      </c>
      <c r="B1480" s="329" t="s">
        <v>3042</v>
      </c>
      <c r="C1480" s="23" t="s">
        <v>52</v>
      </c>
      <c r="D1480" s="23">
        <v>10</v>
      </c>
      <c r="E1480" s="24">
        <v>5122.5</v>
      </c>
      <c r="F1480" s="24">
        <f>E1480/100*$I$2*Main!$AF$2</f>
        <v>0</v>
      </c>
      <c r="G1480" s="25">
        <f>F1480*Main!$AF$4</f>
        <v>0</v>
      </c>
      <c r="H1480" s="28"/>
    </row>
    <row r="1481" spans="1:8" s="22" customFormat="1">
      <c r="A1481" s="327">
        <v>9255729</v>
      </c>
      <c r="B1481" s="329" t="s">
        <v>3043</v>
      </c>
      <c r="C1481" s="23" t="s">
        <v>52</v>
      </c>
      <c r="D1481" s="23">
        <v>10</v>
      </c>
      <c r="E1481" s="24">
        <v>5504.96</v>
      </c>
      <c r="F1481" s="24">
        <f>E1481/100*$I$2*Main!$AF$2</f>
        <v>0</v>
      </c>
      <c r="G1481" s="25">
        <f>F1481*Main!$AF$4</f>
        <v>0</v>
      </c>
      <c r="H1481" s="28"/>
    </row>
    <row r="1482" spans="1:8" s="22" customFormat="1">
      <c r="A1482" s="327">
        <v>9255730</v>
      </c>
      <c r="B1482" s="329" t="s">
        <v>3044</v>
      </c>
      <c r="C1482" s="23" t="s">
        <v>52</v>
      </c>
      <c r="D1482" s="23">
        <v>10</v>
      </c>
      <c r="E1482" s="24">
        <v>5887.43</v>
      </c>
      <c r="F1482" s="24">
        <f>E1482/100*$I$2*Main!$AF$2</f>
        <v>0</v>
      </c>
      <c r="G1482" s="25">
        <f>F1482*Main!$AF$4</f>
        <v>0</v>
      </c>
      <c r="H1482" s="28"/>
    </row>
    <row r="1483" spans="1:8" s="22" customFormat="1">
      <c r="A1483" s="327">
        <v>9255731</v>
      </c>
      <c r="B1483" s="329" t="s">
        <v>3045</v>
      </c>
      <c r="C1483" s="23" t="s">
        <v>52</v>
      </c>
      <c r="D1483" s="23">
        <v>10</v>
      </c>
      <c r="E1483" s="24">
        <v>6652.39</v>
      </c>
      <c r="F1483" s="24">
        <f>E1483/100*$I$2*Main!$AF$2</f>
        <v>0</v>
      </c>
      <c r="G1483" s="25">
        <f>F1483*Main!$AF$4</f>
        <v>0</v>
      </c>
      <c r="H1483" s="28"/>
    </row>
    <row r="1484" spans="1:8" s="22" customFormat="1">
      <c r="A1484" s="327">
        <v>9257413</v>
      </c>
      <c r="B1484" s="329" t="s">
        <v>3046</v>
      </c>
      <c r="C1484" s="23" t="s">
        <v>52</v>
      </c>
      <c r="D1484" s="23">
        <v>10</v>
      </c>
      <c r="E1484" s="24">
        <v>3210.18</v>
      </c>
      <c r="F1484" s="24">
        <f>E1484/100*$I$2*Main!$AF$2</f>
        <v>0</v>
      </c>
      <c r="G1484" s="25">
        <f>F1484*Main!$AF$4</f>
        <v>0</v>
      </c>
      <c r="H1484" s="28"/>
    </row>
    <row r="1485" spans="1:8" s="22" customFormat="1">
      <c r="A1485" s="327">
        <v>9257414</v>
      </c>
      <c r="B1485" s="329" t="s">
        <v>3047</v>
      </c>
      <c r="C1485" s="23" t="s">
        <v>52</v>
      </c>
      <c r="D1485" s="23">
        <v>10</v>
      </c>
      <c r="E1485" s="24">
        <v>3592.62</v>
      </c>
      <c r="F1485" s="24">
        <f>E1485/100*$I$2*Main!$AF$2</f>
        <v>0</v>
      </c>
      <c r="G1485" s="25">
        <f>F1485*Main!$AF$4</f>
        <v>0</v>
      </c>
      <c r="H1485" s="28"/>
    </row>
    <row r="1486" spans="1:8" s="22" customFormat="1">
      <c r="A1486" s="327">
        <v>9257415</v>
      </c>
      <c r="B1486" s="329" t="s">
        <v>3048</v>
      </c>
      <c r="C1486" s="23" t="s">
        <v>52</v>
      </c>
      <c r="D1486" s="23">
        <v>10</v>
      </c>
      <c r="E1486" s="24">
        <v>3783.86</v>
      </c>
      <c r="F1486" s="24">
        <f>E1486/100*$I$2*Main!$AF$2</f>
        <v>0</v>
      </c>
      <c r="G1486" s="25">
        <f>F1486*Main!$AF$4</f>
        <v>0</v>
      </c>
      <c r="H1486" s="28"/>
    </row>
    <row r="1487" spans="1:8" s="22" customFormat="1">
      <c r="A1487" s="327">
        <v>9257416</v>
      </c>
      <c r="B1487" s="329" t="s">
        <v>3049</v>
      </c>
      <c r="C1487" s="23" t="s">
        <v>52</v>
      </c>
      <c r="D1487" s="23">
        <v>10</v>
      </c>
      <c r="E1487" s="24">
        <v>3975.1</v>
      </c>
      <c r="F1487" s="24">
        <f>E1487/100*$I$2*Main!$AF$2</f>
        <v>0</v>
      </c>
      <c r="G1487" s="25">
        <f>F1487*Main!$AF$4</f>
        <v>0</v>
      </c>
      <c r="H1487" s="28"/>
    </row>
    <row r="1488" spans="1:8" s="22" customFormat="1">
      <c r="A1488" s="327">
        <v>9257417</v>
      </c>
      <c r="B1488" s="329" t="s">
        <v>3050</v>
      </c>
      <c r="C1488" s="23" t="s">
        <v>52</v>
      </c>
      <c r="D1488" s="23">
        <v>10</v>
      </c>
      <c r="E1488" s="24">
        <v>4357.55</v>
      </c>
      <c r="F1488" s="24">
        <f>E1488/100*$I$2*Main!$AF$2</f>
        <v>0</v>
      </c>
      <c r="G1488" s="25">
        <f>F1488*Main!$AF$4</f>
        <v>0</v>
      </c>
      <c r="H1488" s="28"/>
    </row>
    <row r="1489" spans="1:8" s="22" customFormat="1">
      <c r="A1489" s="327">
        <v>9257418</v>
      </c>
      <c r="B1489" s="329" t="s">
        <v>3051</v>
      </c>
      <c r="C1489" s="23" t="s">
        <v>52</v>
      </c>
      <c r="D1489" s="23">
        <v>10</v>
      </c>
      <c r="E1489" s="24">
        <v>5122.5</v>
      </c>
      <c r="F1489" s="24">
        <f>E1489/100*$I$2*Main!$AF$2</f>
        <v>0</v>
      </c>
      <c r="G1489" s="25">
        <f>F1489*Main!$AF$4</f>
        <v>0</v>
      </c>
      <c r="H1489" s="28"/>
    </row>
    <row r="1490" spans="1:8" s="22" customFormat="1">
      <c r="A1490" s="327">
        <v>9257419</v>
      </c>
      <c r="B1490" s="329" t="s">
        <v>3052</v>
      </c>
      <c r="C1490" s="23" t="s">
        <v>52</v>
      </c>
      <c r="D1490" s="23">
        <v>10</v>
      </c>
      <c r="E1490" s="24">
        <v>5504.96</v>
      </c>
      <c r="F1490" s="24">
        <f>E1490/100*$I$2*Main!$AF$2</f>
        <v>0</v>
      </c>
      <c r="G1490" s="25">
        <f>F1490*Main!$AF$4</f>
        <v>0</v>
      </c>
      <c r="H1490" s="28"/>
    </row>
    <row r="1491" spans="1:8" s="22" customFormat="1">
      <c r="A1491" s="327">
        <v>9257420</v>
      </c>
      <c r="B1491" s="329" t="s">
        <v>3053</v>
      </c>
      <c r="C1491" s="23" t="s">
        <v>52</v>
      </c>
      <c r="D1491" s="23">
        <v>10</v>
      </c>
      <c r="E1491" s="24">
        <v>5887.43</v>
      </c>
      <c r="F1491" s="24">
        <f>E1491/100*$I$2*Main!$AF$2</f>
        <v>0</v>
      </c>
      <c r="G1491" s="25">
        <f>F1491*Main!$AF$4</f>
        <v>0</v>
      </c>
      <c r="H1491" s="28"/>
    </row>
    <row r="1492" spans="1:8" s="22" customFormat="1">
      <c r="A1492" s="327">
        <v>9257421</v>
      </c>
      <c r="B1492" s="329" t="s">
        <v>3054</v>
      </c>
      <c r="C1492" s="23" t="s">
        <v>52</v>
      </c>
      <c r="D1492" s="23">
        <v>10</v>
      </c>
      <c r="E1492" s="24">
        <v>6652.39</v>
      </c>
      <c r="F1492" s="24">
        <f>E1492/100*$I$2*Main!$AF$2</f>
        <v>0</v>
      </c>
      <c r="G1492" s="25">
        <f>F1492*Main!$AF$4</f>
        <v>0</v>
      </c>
      <c r="H1492" s="28"/>
    </row>
    <row r="1493" spans="1:8" s="22" customFormat="1">
      <c r="A1493" s="327">
        <v>9255750</v>
      </c>
      <c r="B1493" s="329" t="s">
        <v>3055</v>
      </c>
      <c r="C1493" s="23" t="s">
        <v>52</v>
      </c>
      <c r="D1493" s="23">
        <v>10</v>
      </c>
      <c r="E1493" s="24">
        <v>3874.72</v>
      </c>
      <c r="F1493" s="24">
        <f>E1493/100*$I$2*Main!$AF$2</f>
        <v>0</v>
      </c>
      <c r="G1493" s="25">
        <f>F1493*Main!$AF$4</f>
        <v>0</v>
      </c>
      <c r="H1493" s="28"/>
    </row>
    <row r="1494" spans="1:8" s="22" customFormat="1">
      <c r="A1494" s="327">
        <v>9255751</v>
      </c>
      <c r="B1494" s="329" t="s">
        <v>3056</v>
      </c>
      <c r="C1494" s="23" t="s">
        <v>52</v>
      </c>
      <c r="D1494" s="23">
        <v>10</v>
      </c>
      <c r="E1494" s="24">
        <v>4439.57</v>
      </c>
      <c r="F1494" s="24">
        <f>E1494/100*$I$2*Main!$AF$2</f>
        <v>0</v>
      </c>
      <c r="G1494" s="25">
        <f>F1494*Main!$AF$4</f>
        <v>0</v>
      </c>
      <c r="H1494" s="28"/>
    </row>
    <row r="1495" spans="1:8" s="22" customFormat="1">
      <c r="A1495" s="327">
        <v>9255752</v>
      </c>
      <c r="B1495" s="329" t="s">
        <v>3057</v>
      </c>
      <c r="C1495" s="23" t="s">
        <v>52</v>
      </c>
      <c r="D1495" s="23">
        <v>10</v>
      </c>
      <c r="E1495" s="24">
        <v>4721.95</v>
      </c>
      <c r="F1495" s="24">
        <f>E1495/100*$I$2*Main!$AF$2</f>
        <v>0</v>
      </c>
      <c r="G1495" s="25">
        <f>F1495*Main!$AF$4</f>
        <v>0</v>
      </c>
      <c r="H1495" s="28"/>
    </row>
    <row r="1496" spans="1:8" s="22" customFormat="1">
      <c r="A1496" s="327">
        <v>9255753</v>
      </c>
      <c r="B1496" s="329" t="s">
        <v>3058</v>
      </c>
      <c r="C1496" s="23" t="s">
        <v>52</v>
      </c>
      <c r="D1496" s="23">
        <v>10</v>
      </c>
      <c r="E1496" s="24">
        <v>5004.3599999999997</v>
      </c>
      <c r="F1496" s="24">
        <f>E1496/100*$I$2*Main!$AF$2</f>
        <v>0</v>
      </c>
      <c r="G1496" s="25">
        <f>F1496*Main!$AF$4</f>
        <v>0</v>
      </c>
      <c r="H1496" s="28"/>
    </row>
    <row r="1497" spans="1:8" s="22" customFormat="1">
      <c r="A1497" s="327">
        <v>9255754</v>
      </c>
      <c r="B1497" s="329" t="s">
        <v>3059</v>
      </c>
      <c r="C1497" s="23"/>
      <c r="D1497" s="23">
        <v>10</v>
      </c>
      <c r="E1497" s="24">
        <v>5569.16</v>
      </c>
      <c r="F1497" s="24">
        <f>E1497/100*$I$2*Main!$AF$2</f>
        <v>0</v>
      </c>
      <c r="G1497" s="25">
        <f>F1497*Main!$AF$4</f>
        <v>0</v>
      </c>
      <c r="H1497" s="28"/>
    </row>
    <row r="1498" spans="1:8" s="22" customFormat="1">
      <c r="A1498" s="327">
        <v>9255755</v>
      </c>
      <c r="B1498" s="329" t="s">
        <v>3060</v>
      </c>
      <c r="C1498" s="23" t="s">
        <v>52</v>
      </c>
      <c r="D1498" s="23">
        <v>10</v>
      </c>
      <c r="E1498" s="24">
        <v>6698.77</v>
      </c>
      <c r="F1498" s="24">
        <f>E1498/100*$I$2*Main!$AF$2</f>
        <v>0</v>
      </c>
      <c r="G1498" s="25">
        <f>F1498*Main!$AF$4</f>
        <v>0</v>
      </c>
      <c r="H1498" s="28"/>
    </row>
    <row r="1499" spans="1:8" s="22" customFormat="1">
      <c r="A1499" s="327">
        <v>9255756</v>
      </c>
      <c r="B1499" s="329" t="s">
        <v>3061</v>
      </c>
      <c r="C1499" s="23"/>
      <c r="D1499" s="23">
        <v>10</v>
      </c>
      <c r="E1499" s="24">
        <v>7263.61</v>
      </c>
      <c r="F1499" s="24">
        <f>E1499/100*$I$2*Main!$AF$2</f>
        <v>0</v>
      </c>
      <c r="G1499" s="25">
        <f>F1499*Main!$AF$4</f>
        <v>0</v>
      </c>
      <c r="H1499" s="28"/>
    </row>
    <row r="1500" spans="1:8" s="22" customFormat="1">
      <c r="A1500" s="327">
        <v>9255757</v>
      </c>
      <c r="B1500" s="329" t="s">
        <v>3062</v>
      </c>
      <c r="C1500" s="23" t="s">
        <v>52</v>
      </c>
      <c r="D1500" s="23">
        <v>10</v>
      </c>
      <c r="E1500" s="24">
        <v>7828.38</v>
      </c>
      <c r="F1500" s="24">
        <f>E1500/100*$I$2*Main!$AF$2</f>
        <v>0</v>
      </c>
      <c r="G1500" s="25">
        <f>F1500*Main!$AF$4</f>
        <v>0</v>
      </c>
      <c r="H1500" s="28"/>
    </row>
    <row r="1501" spans="1:8" s="22" customFormat="1">
      <c r="A1501" s="327">
        <v>9255758</v>
      </c>
      <c r="B1501" s="329" t="s">
        <v>3063</v>
      </c>
      <c r="C1501" s="23" t="s">
        <v>52</v>
      </c>
      <c r="D1501" s="23">
        <v>10</v>
      </c>
      <c r="E1501" s="24">
        <v>8958.02</v>
      </c>
      <c r="F1501" s="24">
        <f>E1501/100*$I$2*Main!$AF$2</f>
        <v>0</v>
      </c>
      <c r="G1501" s="25">
        <f>F1501*Main!$AF$4</f>
        <v>0</v>
      </c>
      <c r="H1501" s="28"/>
    </row>
    <row r="1502" spans="1:8" s="22" customFormat="1">
      <c r="A1502" s="327">
        <v>9257440</v>
      </c>
      <c r="B1502" s="329" t="s">
        <v>3064</v>
      </c>
      <c r="C1502" s="23" t="s">
        <v>52</v>
      </c>
      <c r="D1502" s="23">
        <v>10</v>
      </c>
      <c r="E1502" s="24">
        <v>3874.72</v>
      </c>
      <c r="F1502" s="24">
        <f>E1502/100*$I$2*Main!$AF$2</f>
        <v>0</v>
      </c>
      <c r="G1502" s="25">
        <f>F1502*Main!$AF$4</f>
        <v>0</v>
      </c>
      <c r="H1502" s="28"/>
    </row>
    <row r="1503" spans="1:8" s="22" customFormat="1">
      <c r="A1503" s="327">
        <v>9257441</v>
      </c>
      <c r="B1503" s="329" t="s">
        <v>3065</v>
      </c>
      <c r="C1503" s="23" t="s">
        <v>52</v>
      </c>
      <c r="D1503" s="23">
        <v>10</v>
      </c>
      <c r="E1503" s="24">
        <v>4439.57</v>
      </c>
      <c r="F1503" s="24">
        <f>E1503/100*$I$2*Main!$AF$2</f>
        <v>0</v>
      </c>
      <c r="G1503" s="25">
        <f>F1503*Main!$AF$4</f>
        <v>0</v>
      </c>
      <c r="H1503" s="28"/>
    </row>
    <row r="1504" spans="1:8" s="22" customFormat="1">
      <c r="A1504" s="327">
        <v>9257442</v>
      </c>
      <c r="B1504" s="329" t="s">
        <v>3066</v>
      </c>
      <c r="C1504" s="23" t="s">
        <v>52</v>
      </c>
      <c r="D1504" s="23">
        <v>10</v>
      </c>
      <c r="E1504" s="24">
        <v>4721.95</v>
      </c>
      <c r="F1504" s="24">
        <f>E1504/100*$I$2*Main!$AF$2</f>
        <v>0</v>
      </c>
      <c r="G1504" s="25">
        <f>F1504*Main!$AF$4</f>
        <v>0</v>
      </c>
      <c r="H1504" s="28"/>
    </row>
    <row r="1505" spans="1:8" s="22" customFormat="1">
      <c r="A1505" s="327">
        <v>9257443</v>
      </c>
      <c r="B1505" s="329" t="s">
        <v>3067</v>
      </c>
      <c r="C1505" s="23" t="s">
        <v>52</v>
      </c>
      <c r="D1505" s="23">
        <v>10</v>
      </c>
      <c r="E1505" s="24">
        <v>5004.3599999999997</v>
      </c>
      <c r="F1505" s="24">
        <f>E1505/100*$I$2*Main!$AF$2</f>
        <v>0</v>
      </c>
      <c r="G1505" s="25">
        <f>F1505*Main!$AF$4</f>
        <v>0</v>
      </c>
      <c r="H1505" s="28"/>
    </row>
    <row r="1506" spans="1:8" s="22" customFormat="1">
      <c r="A1506" s="327">
        <v>9257444</v>
      </c>
      <c r="B1506" s="329" t="s">
        <v>3068</v>
      </c>
      <c r="C1506" s="23" t="s">
        <v>52</v>
      </c>
      <c r="D1506" s="23">
        <v>10</v>
      </c>
      <c r="E1506" s="24">
        <v>5569.16</v>
      </c>
      <c r="F1506" s="24">
        <f>E1506/100*$I$2*Main!$AF$2</f>
        <v>0</v>
      </c>
      <c r="G1506" s="25">
        <f>F1506*Main!$AF$4</f>
        <v>0</v>
      </c>
      <c r="H1506" s="28"/>
    </row>
    <row r="1507" spans="1:8" s="22" customFormat="1">
      <c r="A1507" s="327">
        <v>9257445</v>
      </c>
      <c r="B1507" s="329" t="s">
        <v>3069</v>
      </c>
      <c r="C1507" s="23" t="s">
        <v>52</v>
      </c>
      <c r="D1507" s="23">
        <v>10</v>
      </c>
      <c r="E1507" s="24">
        <v>6698.77</v>
      </c>
      <c r="F1507" s="24">
        <f>E1507/100*$I$2*Main!$AF$2</f>
        <v>0</v>
      </c>
      <c r="G1507" s="25">
        <f>F1507*Main!$AF$4</f>
        <v>0</v>
      </c>
      <c r="H1507" s="28"/>
    </row>
    <row r="1508" spans="1:8" s="22" customFormat="1">
      <c r="A1508" s="327">
        <v>9257446</v>
      </c>
      <c r="B1508" s="329" t="s">
        <v>3070</v>
      </c>
      <c r="C1508" s="23" t="s">
        <v>52</v>
      </c>
      <c r="D1508" s="23">
        <v>10</v>
      </c>
      <c r="E1508" s="24">
        <v>7263.61</v>
      </c>
      <c r="F1508" s="24">
        <f>E1508/100*$I$2*Main!$AF$2</f>
        <v>0</v>
      </c>
      <c r="G1508" s="25">
        <f>F1508*Main!$AF$4</f>
        <v>0</v>
      </c>
      <c r="H1508" s="28"/>
    </row>
    <row r="1509" spans="1:8" s="22" customFormat="1">
      <c r="A1509" s="327">
        <v>9257447</v>
      </c>
      <c r="B1509" s="329" t="s">
        <v>3071</v>
      </c>
      <c r="C1509" s="23" t="s">
        <v>52</v>
      </c>
      <c r="D1509" s="23">
        <v>10</v>
      </c>
      <c r="E1509" s="24">
        <v>7828.38</v>
      </c>
      <c r="F1509" s="24">
        <f>E1509/100*$I$2*Main!$AF$2</f>
        <v>0</v>
      </c>
      <c r="G1509" s="25">
        <f>F1509*Main!$AF$4</f>
        <v>0</v>
      </c>
      <c r="H1509" s="28"/>
    </row>
    <row r="1510" spans="1:8" s="22" customFormat="1">
      <c r="A1510" s="327">
        <v>9257448</v>
      </c>
      <c r="B1510" s="329" t="s">
        <v>3072</v>
      </c>
      <c r="C1510" s="23" t="s">
        <v>52</v>
      </c>
      <c r="D1510" s="23">
        <v>10</v>
      </c>
      <c r="E1510" s="24">
        <v>8958.02</v>
      </c>
      <c r="F1510" s="24">
        <f>E1510/100*$I$2*Main!$AF$2</f>
        <v>0</v>
      </c>
      <c r="G1510" s="25">
        <f>F1510*Main!$AF$4</f>
        <v>0</v>
      </c>
      <c r="H1510" s="28"/>
    </row>
    <row r="1511" spans="1:8" s="22" customFormat="1">
      <c r="A1511" s="327">
        <v>9257548</v>
      </c>
      <c r="B1511" s="329" t="s">
        <v>3073</v>
      </c>
      <c r="C1511" s="23" t="s">
        <v>52</v>
      </c>
      <c r="D1511" s="23">
        <v>10</v>
      </c>
      <c r="E1511" s="24">
        <v>3874.72</v>
      </c>
      <c r="F1511" s="24">
        <f>E1511/100*$I$2*Main!$AF$2</f>
        <v>0</v>
      </c>
      <c r="G1511" s="25">
        <f>F1511*Main!$AF$4</f>
        <v>0</v>
      </c>
      <c r="H1511" s="28"/>
    </row>
    <row r="1512" spans="1:8" s="22" customFormat="1">
      <c r="A1512" s="327">
        <v>9257549</v>
      </c>
      <c r="B1512" s="329" t="s">
        <v>3074</v>
      </c>
      <c r="C1512" s="23" t="s">
        <v>52</v>
      </c>
      <c r="D1512" s="23">
        <v>10</v>
      </c>
      <c r="E1512" s="24">
        <v>4439.57</v>
      </c>
      <c r="F1512" s="24">
        <f>E1512/100*$I$2*Main!$AF$2</f>
        <v>0</v>
      </c>
      <c r="G1512" s="25">
        <f>F1512*Main!$AF$4</f>
        <v>0</v>
      </c>
      <c r="H1512" s="28"/>
    </row>
    <row r="1513" spans="1:8" s="22" customFormat="1">
      <c r="A1513" s="327">
        <v>9257550</v>
      </c>
      <c r="B1513" s="329" t="s">
        <v>3075</v>
      </c>
      <c r="C1513" s="23" t="s">
        <v>52</v>
      </c>
      <c r="D1513" s="23">
        <v>10</v>
      </c>
      <c r="E1513" s="24">
        <v>4721.95</v>
      </c>
      <c r="F1513" s="24">
        <f>E1513/100*$I$2*Main!$AF$2</f>
        <v>0</v>
      </c>
      <c r="G1513" s="25">
        <f>F1513*Main!$AF$4</f>
        <v>0</v>
      </c>
      <c r="H1513" s="28"/>
    </row>
    <row r="1514" spans="1:8" s="22" customFormat="1">
      <c r="A1514" s="327">
        <v>9257551</v>
      </c>
      <c r="B1514" s="329" t="s">
        <v>3076</v>
      </c>
      <c r="C1514" s="23" t="s">
        <v>52</v>
      </c>
      <c r="D1514" s="23">
        <v>10</v>
      </c>
      <c r="E1514" s="24">
        <v>5004.3599999999997</v>
      </c>
      <c r="F1514" s="24">
        <f>E1514/100*$I$2*Main!$AF$2</f>
        <v>0</v>
      </c>
      <c r="G1514" s="25">
        <f>F1514*Main!$AF$4</f>
        <v>0</v>
      </c>
      <c r="H1514" s="28"/>
    </row>
    <row r="1515" spans="1:8" s="22" customFormat="1">
      <c r="A1515" s="327">
        <v>9257552</v>
      </c>
      <c r="B1515" s="329" t="s">
        <v>3077</v>
      </c>
      <c r="C1515" s="23" t="s">
        <v>52</v>
      </c>
      <c r="D1515" s="23">
        <v>10</v>
      </c>
      <c r="E1515" s="24">
        <v>5569.16</v>
      </c>
      <c r="F1515" s="24">
        <f>E1515/100*$I$2*Main!$AF$2</f>
        <v>0</v>
      </c>
      <c r="G1515" s="25">
        <f>F1515*Main!$AF$4</f>
        <v>0</v>
      </c>
      <c r="H1515" s="28"/>
    </row>
    <row r="1516" spans="1:8" s="22" customFormat="1">
      <c r="A1516" s="327">
        <v>9257553</v>
      </c>
      <c r="B1516" s="329" t="s">
        <v>3078</v>
      </c>
      <c r="C1516" s="23" t="s">
        <v>52</v>
      </c>
      <c r="D1516" s="23">
        <v>10</v>
      </c>
      <c r="E1516" s="24">
        <v>6698.77</v>
      </c>
      <c r="F1516" s="24">
        <f>E1516/100*$I$2*Main!$AF$2</f>
        <v>0</v>
      </c>
      <c r="G1516" s="25">
        <f>F1516*Main!$AF$4</f>
        <v>0</v>
      </c>
      <c r="H1516" s="28"/>
    </row>
    <row r="1517" spans="1:8" s="22" customFormat="1">
      <c r="A1517" s="327">
        <v>9257554</v>
      </c>
      <c r="B1517" s="329" t="s">
        <v>3079</v>
      </c>
      <c r="C1517" s="23" t="s">
        <v>52</v>
      </c>
      <c r="D1517" s="23">
        <v>10</v>
      </c>
      <c r="E1517" s="24">
        <v>7263.61</v>
      </c>
      <c r="F1517" s="24">
        <f>E1517/100*$I$2*Main!$AF$2</f>
        <v>0</v>
      </c>
      <c r="G1517" s="25">
        <f>F1517*Main!$AF$4</f>
        <v>0</v>
      </c>
      <c r="H1517" s="28"/>
    </row>
    <row r="1518" spans="1:8" s="22" customFormat="1">
      <c r="A1518" s="327">
        <v>9257555</v>
      </c>
      <c r="B1518" s="329" t="s">
        <v>3080</v>
      </c>
      <c r="C1518" s="23" t="s">
        <v>52</v>
      </c>
      <c r="D1518" s="23">
        <v>10</v>
      </c>
      <c r="E1518" s="24">
        <v>7828.38</v>
      </c>
      <c r="F1518" s="24">
        <f>E1518/100*$I$2*Main!$AF$2</f>
        <v>0</v>
      </c>
      <c r="G1518" s="25">
        <f>F1518*Main!$AF$4</f>
        <v>0</v>
      </c>
      <c r="H1518" s="28"/>
    </row>
    <row r="1519" spans="1:8" s="22" customFormat="1">
      <c r="A1519" s="327">
        <v>9257556</v>
      </c>
      <c r="B1519" s="329" t="s">
        <v>3081</v>
      </c>
      <c r="C1519" s="23" t="s">
        <v>52</v>
      </c>
      <c r="D1519" s="23">
        <v>10</v>
      </c>
      <c r="E1519" s="24">
        <v>8958.02</v>
      </c>
      <c r="F1519" s="24">
        <f>E1519/100*$I$2*Main!$AF$2</f>
        <v>0</v>
      </c>
      <c r="G1519" s="25">
        <f>F1519*Main!$AF$4</f>
        <v>0</v>
      </c>
      <c r="H1519" s="28"/>
    </row>
    <row r="1520" spans="1:8" s="22" customFormat="1">
      <c r="A1520" s="327">
        <v>9257575</v>
      </c>
      <c r="B1520" s="329" t="s">
        <v>3082</v>
      </c>
      <c r="C1520" s="23" t="s">
        <v>52</v>
      </c>
      <c r="D1520" s="23">
        <v>10</v>
      </c>
      <c r="E1520" s="24">
        <v>3874.72</v>
      </c>
      <c r="F1520" s="24">
        <f>E1520/100*$I$2*Main!$AF$2</f>
        <v>0</v>
      </c>
      <c r="G1520" s="25">
        <f>F1520*Main!$AF$4</f>
        <v>0</v>
      </c>
      <c r="H1520" s="28"/>
    </row>
    <row r="1521" spans="1:8" s="22" customFormat="1">
      <c r="A1521" s="327">
        <v>9257576</v>
      </c>
      <c r="B1521" s="329" t="s">
        <v>3083</v>
      </c>
      <c r="C1521" s="23" t="s">
        <v>52</v>
      </c>
      <c r="D1521" s="23">
        <v>10</v>
      </c>
      <c r="E1521" s="24">
        <v>4439.57</v>
      </c>
      <c r="F1521" s="24">
        <f>E1521/100*$I$2*Main!$AF$2</f>
        <v>0</v>
      </c>
      <c r="G1521" s="25">
        <f>F1521*Main!$AF$4</f>
        <v>0</v>
      </c>
      <c r="H1521" s="28"/>
    </row>
    <row r="1522" spans="1:8" s="22" customFormat="1">
      <c r="A1522" s="327">
        <v>9257577</v>
      </c>
      <c r="B1522" s="329" t="s">
        <v>3084</v>
      </c>
      <c r="C1522" s="23" t="s">
        <v>52</v>
      </c>
      <c r="D1522" s="23">
        <v>10</v>
      </c>
      <c r="E1522" s="24">
        <v>4721.95</v>
      </c>
      <c r="F1522" s="24">
        <f>E1522/100*$I$2*Main!$AF$2</f>
        <v>0</v>
      </c>
      <c r="G1522" s="25">
        <f>F1522*Main!$AF$4</f>
        <v>0</v>
      </c>
      <c r="H1522" s="28"/>
    </row>
    <row r="1523" spans="1:8" s="22" customFormat="1">
      <c r="A1523" s="327">
        <v>9257578</v>
      </c>
      <c r="B1523" s="329" t="s">
        <v>3085</v>
      </c>
      <c r="C1523" s="23" t="s">
        <v>52</v>
      </c>
      <c r="D1523" s="23">
        <v>10</v>
      </c>
      <c r="E1523" s="24">
        <v>5004.3599999999997</v>
      </c>
      <c r="F1523" s="24">
        <f>E1523/100*$I$2*Main!$AF$2</f>
        <v>0</v>
      </c>
      <c r="G1523" s="25">
        <f>F1523*Main!$AF$4</f>
        <v>0</v>
      </c>
      <c r="H1523" s="28"/>
    </row>
    <row r="1524" spans="1:8" s="22" customFormat="1">
      <c r="A1524" s="327">
        <v>9257579</v>
      </c>
      <c r="B1524" s="329" t="s">
        <v>3086</v>
      </c>
      <c r="C1524" s="23" t="s">
        <v>52</v>
      </c>
      <c r="D1524" s="23">
        <v>10</v>
      </c>
      <c r="E1524" s="24">
        <v>5569.16</v>
      </c>
      <c r="F1524" s="24">
        <f>E1524/100*$I$2*Main!$AF$2</f>
        <v>0</v>
      </c>
      <c r="G1524" s="25">
        <f>F1524*Main!$AF$4</f>
        <v>0</v>
      </c>
      <c r="H1524" s="28"/>
    </row>
    <row r="1525" spans="1:8" s="22" customFormat="1">
      <c r="A1525" s="327">
        <v>9257580</v>
      </c>
      <c r="B1525" s="329" t="s">
        <v>3087</v>
      </c>
      <c r="C1525" s="23" t="s">
        <v>52</v>
      </c>
      <c r="D1525" s="23">
        <v>10</v>
      </c>
      <c r="E1525" s="24">
        <v>6698.77</v>
      </c>
      <c r="F1525" s="24">
        <f>E1525/100*$I$2*Main!$AF$2</f>
        <v>0</v>
      </c>
      <c r="G1525" s="25">
        <f>F1525*Main!$AF$4</f>
        <v>0</v>
      </c>
      <c r="H1525" s="28"/>
    </row>
    <row r="1526" spans="1:8" s="22" customFormat="1">
      <c r="A1526" s="327">
        <v>9257581</v>
      </c>
      <c r="B1526" s="329" t="s">
        <v>3088</v>
      </c>
      <c r="C1526" s="23" t="s">
        <v>52</v>
      </c>
      <c r="D1526" s="23">
        <v>10</v>
      </c>
      <c r="E1526" s="24">
        <v>7263.61</v>
      </c>
      <c r="F1526" s="24">
        <f>E1526/100*$I$2*Main!$AF$2</f>
        <v>0</v>
      </c>
      <c r="G1526" s="25">
        <f>F1526*Main!$AF$4</f>
        <v>0</v>
      </c>
      <c r="H1526" s="28"/>
    </row>
    <row r="1527" spans="1:8" s="22" customFormat="1">
      <c r="A1527" s="327">
        <v>9257582</v>
      </c>
      <c r="B1527" s="329" t="s">
        <v>3089</v>
      </c>
      <c r="C1527" s="23" t="s">
        <v>52</v>
      </c>
      <c r="D1527" s="23">
        <v>10</v>
      </c>
      <c r="E1527" s="24">
        <v>7828.38</v>
      </c>
      <c r="F1527" s="24">
        <f>E1527/100*$I$2*Main!$AF$2</f>
        <v>0</v>
      </c>
      <c r="G1527" s="25">
        <f>F1527*Main!$AF$4</f>
        <v>0</v>
      </c>
      <c r="H1527" s="28"/>
    </row>
    <row r="1528" spans="1:8" s="22" customFormat="1">
      <c r="A1528" s="327">
        <v>9257583</v>
      </c>
      <c r="B1528" s="329" t="s">
        <v>3090</v>
      </c>
      <c r="C1528" s="23" t="s">
        <v>52</v>
      </c>
      <c r="D1528" s="23">
        <v>10</v>
      </c>
      <c r="E1528" s="24">
        <v>8958.02</v>
      </c>
      <c r="F1528" s="24">
        <f>E1528/100*$I$2*Main!$AF$2</f>
        <v>0</v>
      </c>
      <c r="G1528" s="25">
        <f>F1528*Main!$AF$4</f>
        <v>0</v>
      </c>
      <c r="H1528" s="28"/>
    </row>
    <row r="1529" spans="1:8" s="22" customFormat="1">
      <c r="A1529" s="327">
        <v>9257665</v>
      </c>
      <c r="B1529" s="329" t="s">
        <v>3091</v>
      </c>
      <c r="C1529" s="23"/>
      <c r="D1529" s="23">
        <v>1</v>
      </c>
      <c r="E1529" s="24">
        <v>4669.28</v>
      </c>
      <c r="F1529" s="24">
        <f>E1529/100*$I$2*Main!$AF$2</f>
        <v>0</v>
      </c>
      <c r="G1529" s="25">
        <f>F1529*Main!$AF$4</f>
        <v>0</v>
      </c>
      <c r="H1529" s="28"/>
    </row>
    <row r="1530" spans="1:8" s="22" customFormat="1">
      <c r="A1530" s="327">
        <v>9257653</v>
      </c>
      <c r="B1530" s="329" t="s">
        <v>3092</v>
      </c>
      <c r="C1530" s="23"/>
      <c r="D1530" s="23">
        <v>1</v>
      </c>
      <c r="E1530" s="24">
        <v>2912.36</v>
      </c>
      <c r="F1530" s="24">
        <f>E1530/100*$I$2*Main!$AF$2</f>
        <v>0</v>
      </c>
      <c r="G1530" s="25">
        <f>F1530*Main!$AF$4</f>
        <v>0</v>
      </c>
      <c r="H1530" s="28"/>
    </row>
    <row r="1531" spans="1:8" s="22" customFormat="1">
      <c r="A1531" s="327">
        <v>9257659</v>
      </c>
      <c r="B1531" s="329" t="s">
        <v>3093</v>
      </c>
      <c r="C1531" s="23"/>
      <c r="D1531" s="23">
        <v>1</v>
      </c>
      <c r="E1531" s="24">
        <v>2912.36</v>
      </c>
      <c r="F1531" s="24">
        <f>E1531/100*$I$2*Main!$AF$2</f>
        <v>0</v>
      </c>
      <c r="G1531" s="25">
        <f>F1531*Main!$AF$4</f>
        <v>0</v>
      </c>
      <c r="H1531" s="28"/>
    </row>
    <row r="1532" spans="1:8" s="22" customFormat="1">
      <c r="A1532" s="327">
        <v>9257705</v>
      </c>
      <c r="B1532" s="329" t="s">
        <v>3094</v>
      </c>
      <c r="C1532" s="23"/>
      <c r="D1532" s="23">
        <v>200</v>
      </c>
      <c r="E1532" s="24">
        <v>29.77</v>
      </c>
      <c r="F1532" s="24">
        <f>E1532/100*$I$2*Main!$AF$2</f>
        <v>0</v>
      </c>
      <c r="G1532" s="25">
        <f>F1532*Main!$AF$4</f>
        <v>0</v>
      </c>
      <c r="H1532" s="28"/>
    </row>
    <row r="1533" spans="1:8" s="22" customFormat="1">
      <c r="A1533" s="327">
        <v>9255832</v>
      </c>
      <c r="B1533" s="329" t="s">
        <v>3097</v>
      </c>
      <c r="C1533" s="23"/>
      <c r="D1533" s="23">
        <v>100</v>
      </c>
      <c r="E1533" s="24">
        <v>105.9</v>
      </c>
      <c r="F1533" s="24">
        <f>E1533/100*$I$2*Main!$AF$2</f>
        <v>0</v>
      </c>
      <c r="G1533" s="25">
        <f>F1533*Main!$AF$4</f>
        <v>0</v>
      </c>
      <c r="H1533" s="28"/>
    </row>
    <row r="1534" spans="1:8" s="22" customFormat="1">
      <c r="A1534" s="327">
        <v>9255833</v>
      </c>
      <c r="B1534" s="329" t="s">
        <v>3098</v>
      </c>
      <c r="C1534" s="23"/>
      <c r="D1534" s="23">
        <v>100</v>
      </c>
      <c r="E1534" s="24">
        <v>109.8</v>
      </c>
      <c r="F1534" s="24">
        <f>E1534/100*$I$2*Main!$AF$2</f>
        <v>0</v>
      </c>
      <c r="G1534" s="25">
        <f>F1534*Main!$AF$4</f>
        <v>0</v>
      </c>
      <c r="H1534" s="28"/>
    </row>
    <row r="1535" spans="1:8" s="22" customFormat="1">
      <c r="A1535" s="327">
        <v>9257702</v>
      </c>
      <c r="B1535" s="329" t="s">
        <v>3099</v>
      </c>
      <c r="C1535" s="23"/>
      <c r="D1535" s="23">
        <v>200</v>
      </c>
      <c r="E1535" s="24">
        <v>79.45</v>
      </c>
      <c r="F1535" s="24">
        <f>E1535/100*$I$2*Main!$AF$2</f>
        <v>0</v>
      </c>
      <c r="G1535" s="25">
        <f>F1535*Main!$AF$4</f>
        <v>0</v>
      </c>
      <c r="H1535" s="28"/>
    </row>
    <row r="1536" spans="1:8" s="22" customFormat="1">
      <c r="A1536" s="327">
        <v>9113735</v>
      </c>
      <c r="B1536" s="329" t="s">
        <v>3100</v>
      </c>
      <c r="C1536" s="23"/>
      <c r="D1536" s="23">
        <v>100</v>
      </c>
      <c r="E1536" s="24">
        <v>39.130000000000003</v>
      </c>
      <c r="F1536" s="24">
        <f>E1536/100*$I$2*Main!$AF$2</f>
        <v>0</v>
      </c>
      <c r="G1536" s="25">
        <f>F1536*Main!$AF$4</f>
        <v>0</v>
      </c>
      <c r="H1536" s="28"/>
    </row>
    <row r="1537" spans="1:8" s="22" customFormat="1">
      <c r="A1537" s="327">
        <v>9255835</v>
      </c>
      <c r="B1537" s="329" t="s">
        <v>3101</v>
      </c>
      <c r="C1537" s="23"/>
      <c r="D1537" s="23">
        <v>200</v>
      </c>
      <c r="E1537" s="24">
        <v>158.84</v>
      </c>
      <c r="F1537" s="24">
        <f>E1537/100*$I$2*Main!$AF$2</f>
        <v>0</v>
      </c>
      <c r="G1537" s="25">
        <f>F1537*Main!$AF$4</f>
        <v>0</v>
      </c>
      <c r="H1537" s="28"/>
    </row>
    <row r="1538" spans="1:8" s="22" customFormat="1">
      <c r="A1538" s="327">
        <v>9255836</v>
      </c>
      <c r="B1538" s="329" t="s">
        <v>3102</v>
      </c>
      <c r="C1538" s="23"/>
      <c r="D1538" s="23">
        <v>200</v>
      </c>
      <c r="E1538" s="24">
        <v>162.72</v>
      </c>
      <c r="F1538" s="24">
        <f>E1538/100*$I$2*Main!$AF$2</f>
        <v>0</v>
      </c>
      <c r="G1538" s="25">
        <f>F1538*Main!$AF$4</f>
        <v>0</v>
      </c>
      <c r="H1538" s="28"/>
    </row>
    <row r="1539" spans="1:8" s="22" customFormat="1">
      <c r="A1539" s="327">
        <v>9255804</v>
      </c>
      <c r="B1539" s="329" t="s">
        <v>3103</v>
      </c>
      <c r="C1539" s="23"/>
      <c r="D1539" s="23">
        <v>200</v>
      </c>
      <c r="E1539" s="24">
        <v>54.88</v>
      </c>
      <c r="F1539" s="24">
        <f>E1539/100*$I$2*Main!$AF$2</f>
        <v>0</v>
      </c>
      <c r="G1539" s="25">
        <f>F1539*Main!$AF$4</f>
        <v>0</v>
      </c>
      <c r="H1539" s="28"/>
    </row>
    <row r="1540" spans="1:8" s="22" customFormat="1">
      <c r="A1540" s="327">
        <v>9255805</v>
      </c>
      <c r="B1540" s="329" t="s">
        <v>3104</v>
      </c>
      <c r="C1540" s="23"/>
      <c r="D1540" s="23">
        <v>200</v>
      </c>
      <c r="E1540" s="24">
        <v>55.51</v>
      </c>
      <c r="F1540" s="24">
        <f>E1540/100*$I$2*Main!$AF$2</f>
        <v>0</v>
      </c>
      <c r="G1540" s="25">
        <f>F1540*Main!$AF$4</f>
        <v>0</v>
      </c>
      <c r="H1540" s="28"/>
    </row>
    <row r="1541" spans="1:8" s="22" customFormat="1">
      <c r="A1541" s="327">
        <v>9255806</v>
      </c>
      <c r="B1541" s="329" t="s">
        <v>3105</v>
      </c>
      <c r="C1541" s="23"/>
      <c r="D1541" s="23">
        <v>200</v>
      </c>
      <c r="E1541" s="24">
        <v>56.52</v>
      </c>
      <c r="F1541" s="24">
        <f>E1541/100*$I$2*Main!$AF$2</f>
        <v>0</v>
      </c>
      <c r="G1541" s="25">
        <f>F1541*Main!$AF$4</f>
        <v>0</v>
      </c>
      <c r="H1541" s="28"/>
    </row>
    <row r="1542" spans="1:8" s="22" customFormat="1">
      <c r="A1542" s="327">
        <v>9255807</v>
      </c>
      <c r="B1542" s="329" t="s">
        <v>3106</v>
      </c>
      <c r="C1542" s="23"/>
      <c r="D1542" s="23">
        <v>200</v>
      </c>
      <c r="E1542" s="24">
        <v>57.53</v>
      </c>
      <c r="F1542" s="24">
        <f>E1542/100*$I$2*Main!$AF$2</f>
        <v>0</v>
      </c>
      <c r="G1542" s="25">
        <f>F1542*Main!$AF$4</f>
        <v>0</v>
      </c>
      <c r="H1542" s="28"/>
    </row>
    <row r="1543" spans="1:8" s="22" customFormat="1">
      <c r="A1543" s="327">
        <v>9255808</v>
      </c>
      <c r="B1543" s="329" t="s">
        <v>3107</v>
      </c>
      <c r="C1543" s="23"/>
      <c r="D1543" s="23">
        <v>200</v>
      </c>
      <c r="E1543" s="24">
        <v>58.58</v>
      </c>
      <c r="F1543" s="24">
        <f>E1543/100*$I$2*Main!$AF$2</f>
        <v>0</v>
      </c>
      <c r="G1543" s="25">
        <f>F1543*Main!$AF$4</f>
        <v>0</v>
      </c>
      <c r="H1543" s="28"/>
    </row>
    <row r="1544" spans="1:8" s="22" customFormat="1">
      <c r="A1544" s="327">
        <v>9255809</v>
      </c>
      <c r="B1544" s="329" t="s">
        <v>3108</v>
      </c>
      <c r="C1544" s="23"/>
      <c r="D1544" s="23">
        <v>200</v>
      </c>
      <c r="E1544" s="24">
        <v>59.6</v>
      </c>
      <c r="F1544" s="24">
        <f>E1544/100*$I$2*Main!$AF$2</f>
        <v>0</v>
      </c>
      <c r="G1544" s="25">
        <f>F1544*Main!$AF$4</f>
        <v>0</v>
      </c>
      <c r="H1544" s="28"/>
    </row>
    <row r="1545" spans="1:8" s="22" customFormat="1">
      <c r="A1545" s="327">
        <v>9255810</v>
      </c>
      <c r="B1545" s="329" t="s">
        <v>3109</v>
      </c>
      <c r="C1545" s="23" t="s">
        <v>52</v>
      </c>
      <c r="D1545" s="23">
        <v>200</v>
      </c>
      <c r="E1545" s="24">
        <v>60.62</v>
      </c>
      <c r="F1545" s="24">
        <f>E1545/100*$I$2*Main!$AF$2</f>
        <v>0</v>
      </c>
      <c r="G1545" s="25">
        <f>F1545*Main!$AF$4</f>
        <v>0</v>
      </c>
      <c r="H1545" s="28"/>
    </row>
    <row r="1546" spans="1:8" s="22" customFormat="1">
      <c r="A1546" s="327">
        <v>9255811</v>
      </c>
      <c r="B1546" s="329" t="s">
        <v>3110</v>
      </c>
      <c r="C1546" s="23" t="s">
        <v>52</v>
      </c>
      <c r="D1546" s="23">
        <v>200</v>
      </c>
      <c r="E1546" s="24">
        <v>62.14</v>
      </c>
      <c r="F1546" s="24">
        <f>E1546/100*$I$2*Main!$AF$2</f>
        <v>0</v>
      </c>
      <c r="G1546" s="25">
        <f>F1546*Main!$AF$4</f>
        <v>0</v>
      </c>
      <c r="H1546" s="28"/>
    </row>
    <row r="1547" spans="1:8" s="22" customFormat="1">
      <c r="A1547" s="327">
        <v>9255812</v>
      </c>
      <c r="B1547" s="329" t="s">
        <v>3111</v>
      </c>
      <c r="C1547" s="23" t="s">
        <v>52</v>
      </c>
      <c r="D1547" s="23">
        <v>200</v>
      </c>
      <c r="E1547" s="24">
        <v>64.260000000000005</v>
      </c>
      <c r="F1547" s="24">
        <f>E1547/100*$I$2*Main!$AF$2</f>
        <v>0</v>
      </c>
      <c r="G1547" s="25">
        <f>F1547*Main!$AF$4</f>
        <v>0</v>
      </c>
      <c r="H1547" s="28"/>
    </row>
    <row r="1548" spans="1:8" s="22" customFormat="1">
      <c r="A1548" s="327">
        <v>9255813</v>
      </c>
      <c r="B1548" s="329" t="s">
        <v>3112</v>
      </c>
      <c r="C1548" s="23"/>
      <c r="D1548" s="23">
        <v>200</v>
      </c>
      <c r="E1548" s="24">
        <v>54.88</v>
      </c>
      <c r="F1548" s="24">
        <f>E1548/100*$I$2*Main!$AF$2</f>
        <v>0</v>
      </c>
      <c r="G1548" s="25">
        <f>F1548*Main!$AF$4</f>
        <v>0</v>
      </c>
      <c r="H1548" s="28"/>
    </row>
    <row r="1549" spans="1:8" s="22" customFormat="1">
      <c r="A1549" s="327">
        <v>9255814</v>
      </c>
      <c r="B1549" s="329" t="s">
        <v>3113</v>
      </c>
      <c r="C1549" s="23"/>
      <c r="D1549" s="23">
        <v>200</v>
      </c>
      <c r="E1549" s="24">
        <v>55.51</v>
      </c>
      <c r="F1549" s="24">
        <f>E1549/100*$I$2*Main!$AF$2</f>
        <v>0</v>
      </c>
      <c r="G1549" s="25">
        <f>F1549*Main!$AF$4</f>
        <v>0</v>
      </c>
      <c r="H1549" s="28"/>
    </row>
    <row r="1550" spans="1:8" s="22" customFormat="1">
      <c r="A1550" s="327">
        <v>9255815</v>
      </c>
      <c r="B1550" s="329" t="s">
        <v>3114</v>
      </c>
      <c r="C1550" s="23"/>
      <c r="D1550" s="23">
        <v>200</v>
      </c>
      <c r="E1550" s="24">
        <v>56.52</v>
      </c>
      <c r="F1550" s="24">
        <f>E1550/100*$I$2*Main!$AF$2</f>
        <v>0</v>
      </c>
      <c r="G1550" s="25">
        <f>F1550*Main!$AF$4</f>
        <v>0</v>
      </c>
      <c r="H1550" s="28"/>
    </row>
    <row r="1551" spans="1:8" s="22" customFormat="1">
      <c r="A1551" s="327">
        <v>9255816</v>
      </c>
      <c r="B1551" s="329" t="s">
        <v>3115</v>
      </c>
      <c r="C1551" s="23"/>
      <c r="D1551" s="23">
        <v>200</v>
      </c>
      <c r="E1551" s="24">
        <v>57.53</v>
      </c>
      <c r="F1551" s="24">
        <f>E1551/100*$I$2*Main!$AF$2</f>
        <v>0</v>
      </c>
      <c r="G1551" s="25">
        <f>F1551*Main!$AF$4</f>
        <v>0</v>
      </c>
      <c r="H1551" s="28"/>
    </row>
    <row r="1552" spans="1:8" s="22" customFormat="1">
      <c r="A1552" s="327">
        <v>9255817</v>
      </c>
      <c r="B1552" s="329" t="s">
        <v>3116</v>
      </c>
      <c r="C1552" s="23"/>
      <c r="D1552" s="23">
        <v>200</v>
      </c>
      <c r="E1552" s="24">
        <v>58.58</v>
      </c>
      <c r="F1552" s="24">
        <f>E1552/100*$I$2*Main!$AF$2</f>
        <v>0</v>
      </c>
      <c r="G1552" s="25">
        <f>F1552*Main!$AF$4</f>
        <v>0</v>
      </c>
      <c r="H1552" s="28"/>
    </row>
    <row r="1553" spans="1:8" s="22" customFormat="1">
      <c r="A1553" s="327">
        <v>9255818</v>
      </c>
      <c r="B1553" s="329" t="s">
        <v>3117</v>
      </c>
      <c r="C1553" s="23"/>
      <c r="D1553" s="23">
        <v>200</v>
      </c>
      <c r="E1553" s="24">
        <v>59.6</v>
      </c>
      <c r="F1553" s="24">
        <f>E1553/100*$I$2*Main!$AF$2</f>
        <v>0</v>
      </c>
      <c r="G1553" s="25">
        <f>F1553*Main!$AF$4</f>
        <v>0</v>
      </c>
      <c r="H1553" s="28"/>
    </row>
    <row r="1554" spans="1:8" s="22" customFormat="1">
      <c r="A1554" s="327">
        <v>9255819</v>
      </c>
      <c r="B1554" s="329" t="s">
        <v>3118</v>
      </c>
      <c r="C1554" s="23" t="s">
        <v>52</v>
      </c>
      <c r="D1554" s="23">
        <v>200</v>
      </c>
      <c r="E1554" s="24">
        <v>60.62</v>
      </c>
      <c r="F1554" s="24">
        <f>E1554/100*$I$2*Main!$AF$2</f>
        <v>0</v>
      </c>
      <c r="G1554" s="25">
        <f>F1554*Main!$AF$4</f>
        <v>0</v>
      </c>
      <c r="H1554" s="28"/>
    </row>
    <row r="1555" spans="1:8" s="22" customFormat="1">
      <c r="A1555" s="327">
        <v>9255820</v>
      </c>
      <c r="B1555" s="329" t="s">
        <v>3119</v>
      </c>
      <c r="C1555" s="23" t="s">
        <v>52</v>
      </c>
      <c r="D1555" s="23">
        <v>200</v>
      </c>
      <c r="E1555" s="24">
        <v>62.14</v>
      </c>
      <c r="F1555" s="24">
        <f>E1555/100*$I$2*Main!$AF$2</f>
        <v>0</v>
      </c>
      <c r="G1555" s="25">
        <f>F1555*Main!$AF$4</f>
        <v>0</v>
      </c>
      <c r="H1555" s="28"/>
    </row>
    <row r="1556" spans="1:8" s="22" customFormat="1">
      <c r="A1556" s="327">
        <v>9255821</v>
      </c>
      <c r="B1556" s="329" t="s">
        <v>3120</v>
      </c>
      <c r="C1556" s="23" t="s">
        <v>52</v>
      </c>
      <c r="D1556" s="23">
        <v>200</v>
      </c>
      <c r="E1556" s="24">
        <v>64.260000000000005</v>
      </c>
      <c r="F1556" s="24">
        <f>E1556/100*$I$2*Main!$AF$2</f>
        <v>0</v>
      </c>
      <c r="G1556" s="25">
        <f>F1556*Main!$AF$4</f>
        <v>0</v>
      </c>
      <c r="H1556" s="28"/>
    </row>
    <row r="1557" spans="1:8" s="22" customFormat="1">
      <c r="A1557" s="327">
        <v>9255822</v>
      </c>
      <c r="B1557" s="329" t="s">
        <v>3121</v>
      </c>
      <c r="C1557" s="23"/>
      <c r="D1557" s="23">
        <v>200</v>
      </c>
      <c r="E1557" s="24">
        <v>54.88</v>
      </c>
      <c r="F1557" s="24">
        <f>E1557/100*$I$2*Main!$AF$2</f>
        <v>0</v>
      </c>
      <c r="G1557" s="25">
        <f>F1557*Main!$AF$4</f>
        <v>0</v>
      </c>
      <c r="H1557" s="28"/>
    </row>
    <row r="1558" spans="1:8" s="22" customFormat="1">
      <c r="A1558" s="327">
        <v>9255823</v>
      </c>
      <c r="B1558" s="329" t="s">
        <v>3122</v>
      </c>
      <c r="C1558" s="23"/>
      <c r="D1558" s="23">
        <v>200</v>
      </c>
      <c r="E1558" s="24">
        <v>55.51</v>
      </c>
      <c r="F1558" s="24">
        <f>E1558/100*$I$2*Main!$AF$2</f>
        <v>0</v>
      </c>
      <c r="G1558" s="25">
        <f>F1558*Main!$AF$4</f>
        <v>0</v>
      </c>
      <c r="H1558" s="28"/>
    </row>
    <row r="1559" spans="1:8" s="22" customFormat="1">
      <c r="A1559" s="327">
        <v>9255824</v>
      </c>
      <c r="B1559" s="329" t="s">
        <v>3123</v>
      </c>
      <c r="C1559" s="23"/>
      <c r="D1559" s="23">
        <v>200</v>
      </c>
      <c r="E1559" s="24">
        <v>56.52</v>
      </c>
      <c r="F1559" s="24">
        <f>E1559/100*$I$2*Main!$AF$2</f>
        <v>0</v>
      </c>
      <c r="G1559" s="25">
        <f>F1559*Main!$AF$4</f>
        <v>0</v>
      </c>
      <c r="H1559" s="28"/>
    </row>
    <row r="1560" spans="1:8" s="22" customFormat="1">
      <c r="A1560" s="327">
        <v>9255825</v>
      </c>
      <c r="B1560" s="329" t="s">
        <v>3124</v>
      </c>
      <c r="C1560" s="23"/>
      <c r="D1560" s="23">
        <v>200</v>
      </c>
      <c r="E1560" s="24">
        <v>57.53</v>
      </c>
      <c r="F1560" s="24">
        <f>E1560/100*$I$2*Main!$AF$2</f>
        <v>0</v>
      </c>
      <c r="G1560" s="25">
        <f>F1560*Main!$AF$4</f>
        <v>0</v>
      </c>
      <c r="H1560" s="28"/>
    </row>
    <row r="1561" spans="1:8" s="22" customFormat="1">
      <c r="A1561" s="327">
        <v>9255826</v>
      </c>
      <c r="B1561" s="329" t="s">
        <v>3125</v>
      </c>
      <c r="C1561" s="23"/>
      <c r="D1561" s="23">
        <v>200</v>
      </c>
      <c r="E1561" s="24">
        <v>58.58</v>
      </c>
      <c r="F1561" s="24">
        <f>E1561/100*$I$2*Main!$AF$2</f>
        <v>0</v>
      </c>
      <c r="G1561" s="25">
        <f>F1561*Main!$AF$4</f>
        <v>0</v>
      </c>
      <c r="H1561" s="28"/>
    </row>
    <row r="1562" spans="1:8" s="22" customFormat="1">
      <c r="A1562" s="327">
        <v>9255827</v>
      </c>
      <c r="B1562" s="329" t="s">
        <v>3126</v>
      </c>
      <c r="C1562" s="23"/>
      <c r="D1562" s="23">
        <v>200</v>
      </c>
      <c r="E1562" s="24">
        <v>59.6</v>
      </c>
      <c r="F1562" s="24">
        <f>E1562/100*$I$2*Main!$AF$2</f>
        <v>0</v>
      </c>
      <c r="G1562" s="25">
        <f>F1562*Main!$AF$4</f>
        <v>0</v>
      </c>
      <c r="H1562" s="28"/>
    </row>
    <row r="1563" spans="1:8" s="22" customFormat="1">
      <c r="A1563" s="327">
        <v>9255828</v>
      </c>
      <c r="B1563" s="329" t="s">
        <v>3127</v>
      </c>
      <c r="C1563" s="23" t="s">
        <v>52</v>
      </c>
      <c r="D1563" s="23">
        <v>200</v>
      </c>
      <c r="E1563" s="24">
        <v>60.62</v>
      </c>
      <c r="F1563" s="24">
        <f>E1563/100*$I$2*Main!$AF$2</f>
        <v>0</v>
      </c>
      <c r="G1563" s="25">
        <f>F1563*Main!$AF$4</f>
        <v>0</v>
      </c>
      <c r="H1563" s="28"/>
    </row>
    <row r="1564" spans="1:8" s="22" customFormat="1">
      <c r="A1564" s="327">
        <v>9255829</v>
      </c>
      <c r="B1564" s="329" t="s">
        <v>3128</v>
      </c>
      <c r="C1564" s="23" t="s">
        <v>52</v>
      </c>
      <c r="D1564" s="23">
        <v>200</v>
      </c>
      <c r="E1564" s="24">
        <v>62.14</v>
      </c>
      <c r="F1564" s="24">
        <f>E1564/100*$I$2*Main!$AF$2</f>
        <v>0</v>
      </c>
      <c r="G1564" s="25">
        <f>F1564*Main!$AF$4</f>
        <v>0</v>
      </c>
      <c r="H1564" s="28"/>
    </row>
    <row r="1565" spans="1:8" s="22" customFormat="1">
      <c r="A1565" s="327">
        <v>9255830</v>
      </c>
      <c r="B1565" s="329" t="s">
        <v>3129</v>
      </c>
      <c r="C1565" s="23" t="s">
        <v>52</v>
      </c>
      <c r="D1565" s="23">
        <v>200</v>
      </c>
      <c r="E1565" s="24">
        <v>64.260000000000005</v>
      </c>
      <c r="F1565" s="24">
        <f>E1565/100*$I$2*Main!$AF$2</f>
        <v>0</v>
      </c>
      <c r="G1565" s="25">
        <f>F1565*Main!$AF$4</f>
        <v>0</v>
      </c>
      <c r="H1565" s="28"/>
    </row>
    <row r="1566" spans="1:8" s="22" customFormat="1">
      <c r="A1566" s="327">
        <v>9255759</v>
      </c>
      <c r="B1566" s="329" t="s">
        <v>3130</v>
      </c>
      <c r="C1566" s="23"/>
      <c r="D1566" s="23">
        <v>100</v>
      </c>
      <c r="E1566" s="24">
        <v>84.5</v>
      </c>
      <c r="F1566" s="24">
        <f>E1566/100*$I$2*Main!$AF$2</f>
        <v>0</v>
      </c>
      <c r="G1566" s="25">
        <f>F1566*Main!$AF$4</f>
        <v>0</v>
      </c>
      <c r="H1566" s="28"/>
    </row>
    <row r="1567" spans="1:8" s="22" customFormat="1">
      <c r="A1567" s="327">
        <v>9255760</v>
      </c>
      <c r="B1567" s="329" t="s">
        <v>3131</v>
      </c>
      <c r="C1567" s="23"/>
      <c r="D1567" s="23">
        <v>100</v>
      </c>
      <c r="E1567" s="24">
        <v>85.43</v>
      </c>
      <c r="F1567" s="24">
        <f>E1567/100*$I$2*Main!$AF$2</f>
        <v>0</v>
      </c>
      <c r="G1567" s="25">
        <f>F1567*Main!$AF$4</f>
        <v>0</v>
      </c>
      <c r="H1567" s="28"/>
    </row>
    <row r="1568" spans="1:8" s="22" customFormat="1">
      <c r="A1568" s="327">
        <v>9255761</v>
      </c>
      <c r="B1568" s="329" t="s">
        <v>3132</v>
      </c>
      <c r="C1568" s="23"/>
      <c r="D1568" s="23">
        <v>100</v>
      </c>
      <c r="E1568" s="24">
        <v>87.02</v>
      </c>
      <c r="F1568" s="24">
        <f>E1568/100*$I$2*Main!$AF$2</f>
        <v>0</v>
      </c>
      <c r="G1568" s="25">
        <f>F1568*Main!$AF$4</f>
        <v>0</v>
      </c>
      <c r="H1568" s="28"/>
    </row>
    <row r="1569" spans="1:8" s="22" customFormat="1">
      <c r="A1569" s="327">
        <v>9255762</v>
      </c>
      <c r="B1569" s="329" t="s">
        <v>3133</v>
      </c>
      <c r="C1569" s="23"/>
      <c r="D1569" s="23">
        <v>100</v>
      </c>
      <c r="E1569" s="24">
        <v>88.6</v>
      </c>
      <c r="F1569" s="24">
        <f>E1569/100*$I$2*Main!$AF$2</f>
        <v>0</v>
      </c>
      <c r="G1569" s="25">
        <f>F1569*Main!$AF$4</f>
        <v>0</v>
      </c>
      <c r="H1569" s="28"/>
    </row>
    <row r="1570" spans="1:8" s="22" customFormat="1">
      <c r="A1570" s="327">
        <v>9255763</v>
      </c>
      <c r="B1570" s="329" t="s">
        <v>3134</v>
      </c>
      <c r="C1570" s="23"/>
      <c r="D1570" s="23">
        <v>100</v>
      </c>
      <c r="E1570" s="24">
        <v>90.16</v>
      </c>
      <c r="F1570" s="24">
        <f>E1570/100*$I$2*Main!$AF$2</f>
        <v>0</v>
      </c>
      <c r="G1570" s="25">
        <f>F1570*Main!$AF$4</f>
        <v>0</v>
      </c>
      <c r="H1570" s="28"/>
    </row>
    <row r="1571" spans="1:8" s="22" customFormat="1">
      <c r="A1571" s="327">
        <v>9255764</v>
      </c>
      <c r="B1571" s="329" t="s">
        <v>3135</v>
      </c>
      <c r="C1571" s="23"/>
      <c r="D1571" s="23">
        <v>100</v>
      </c>
      <c r="E1571" s="24">
        <v>91.72</v>
      </c>
      <c r="F1571" s="24">
        <f>E1571/100*$I$2*Main!$AF$2</f>
        <v>0</v>
      </c>
      <c r="G1571" s="25">
        <f>F1571*Main!$AF$4</f>
        <v>0</v>
      </c>
      <c r="H1571" s="28"/>
    </row>
    <row r="1572" spans="1:8" s="22" customFormat="1">
      <c r="A1572" s="327">
        <v>9255765</v>
      </c>
      <c r="B1572" s="329" t="s">
        <v>3136</v>
      </c>
      <c r="C1572" s="23" t="s">
        <v>52</v>
      </c>
      <c r="D1572" s="23">
        <v>100</v>
      </c>
      <c r="E1572" s="24">
        <v>93.31</v>
      </c>
      <c r="F1572" s="24">
        <f>E1572/100*$I$2*Main!$AF$2</f>
        <v>0</v>
      </c>
      <c r="G1572" s="25">
        <f>F1572*Main!$AF$4</f>
        <v>0</v>
      </c>
      <c r="H1572" s="28"/>
    </row>
    <row r="1573" spans="1:8" s="22" customFormat="1">
      <c r="A1573" s="327">
        <v>9255766</v>
      </c>
      <c r="B1573" s="329" t="s">
        <v>3137</v>
      </c>
      <c r="C1573" s="23" t="s">
        <v>52</v>
      </c>
      <c r="D1573" s="23">
        <v>100</v>
      </c>
      <c r="E1573" s="24">
        <v>95.69</v>
      </c>
      <c r="F1573" s="24">
        <f>E1573/100*$I$2*Main!$AF$2</f>
        <v>0</v>
      </c>
      <c r="G1573" s="25">
        <f>F1573*Main!$AF$4</f>
        <v>0</v>
      </c>
      <c r="H1573" s="28"/>
    </row>
    <row r="1574" spans="1:8" s="22" customFormat="1">
      <c r="A1574" s="327">
        <v>9255767</v>
      </c>
      <c r="B1574" s="329" t="s">
        <v>3138</v>
      </c>
      <c r="C1574" s="23" t="s">
        <v>52</v>
      </c>
      <c r="D1574" s="23">
        <v>100</v>
      </c>
      <c r="E1574" s="24">
        <v>98.89</v>
      </c>
      <c r="F1574" s="24">
        <f>E1574/100*$I$2*Main!$AF$2</f>
        <v>0</v>
      </c>
      <c r="G1574" s="25">
        <f>F1574*Main!$AF$4</f>
        <v>0</v>
      </c>
      <c r="H1574" s="28"/>
    </row>
    <row r="1575" spans="1:8" s="22" customFormat="1">
      <c r="A1575" s="327">
        <v>9255768</v>
      </c>
      <c r="B1575" s="329" t="s">
        <v>3139</v>
      </c>
      <c r="C1575" s="23" t="s">
        <v>52</v>
      </c>
      <c r="D1575" s="23">
        <v>100</v>
      </c>
      <c r="E1575" s="24">
        <v>84.5</v>
      </c>
      <c r="F1575" s="24">
        <f>E1575/100*$I$2*Main!$AF$2</f>
        <v>0</v>
      </c>
      <c r="G1575" s="25">
        <f>F1575*Main!$AF$4</f>
        <v>0</v>
      </c>
      <c r="H1575" s="28"/>
    </row>
    <row r="1576" spans="1:8" s="22" customFormat="1">
      <c r="A1576" s="327">
        <v>9255769</v>
      </c>
      <c r="B1576" s="329" t="s">
        <v>3140</v>
      </c>
      <c r="C1576" s="23" t="s">
        <v>52</v>
      </c>
      <c r="D1576" s="23">
        <v>100</v>
      </c>
      <c r="E1576" s="24">
        <v>85.43</v>
      </c>
      <c r="F1576" s="24">
        <f>E1576/100*$I$2*Main!$AF$2</f>
        <v>0</v>
      </c>
      <c r="G1576" s="25">
        <f>F1576*Main!$AF$4</f>
        <v>0</v>
      </c>
      <c r="H1576" s="28"/>
    </row>
    <row r="1577" spans="1:8" s="22" customFormat="1">
      <c r="A1577" s="327">
        <v>9255770</v>
      </c>
      <c r="B1577" s="329" t="s">
        <v>3141</v>
      </c>
      <c r="C1577" s="23" t="s">
        <v>52</v>
      </c>
      <c r="D1577" s="23">
        <v>100</v>
      </c>
      <c r="E1577" s="24">
        <v>87.02</v>
      </c>
      <c r="F1577" s="24">
        <f>E1577/100*$I$2*Main!$AF$2</f>
        <v>0</v>
      </c>
      <c r="G1577" s="25">
        <f>F1577*Main!$AF$4</f>
        <v>0</v>
      </c>
      <c r="H1577" s="28"/>
    </row>
    <row r="1578" spans="1:8" s="22" customFormat="1">
      <c r="A1578" s="327">
        <v>9255771</v>
      </c>
      <c r="B1578" s="329" t="s">
        <v>3142</v>
      </c>
      <c r="C1578" s="23" t="s">
        <v>52</v>
      </c>
      <c r="D1578" s="23">
        <v>100</v>
      </c>
      <c r="E1578" s="24">
        <v>88.6</v>
      </c>
      <c r="F1578" s="24">
        <f>E1578/100*$I$2*Main!$AF$2</f>
        <v>0</v>
      </c>
      <c r="G1578" s="25">
        <f>F1578*Main!$AF$4</f>
        <v>0</v>
      </c>
      <c r="H1578" s="28"/>
    </row>
    <row r="1579" spans="1:8" s="22" customFormat="1">
      <c r="A1579" s="327">
        <v>9255772</v>
      </c>
      <c r="B1579" s="329" t="s">
        <v>3143</v>
      </c>
      <c r="C1579" s="23"/>
      <c r="D1579" s="23">
        <v>100</v>
      </c>
      <c r="E1579" s="24">
        <v>90.16</v>
      </c>
      <c r="F1579" s="24">
        <f>E1579/100*$I$2*Main!$AF$2</f>
        <v>0</v>
      </c>
      <c r="G1579" s="25">
        <f>F1579*Main!$AF$4</f>
        <v>0</v>
      </c>
      <c r="H1579" s="28"/>
    </row>
    <row r="1580" spans="1:8" s="22" customFormat="1">
      <c r="A1580" s="327">
        <v>9255773</v>
      </c>
      <c r="B1580" s="329" t="s">
        <v>3144</v>
      </c>
      <c r="C1580" s="23"/>
      <c r="D1580" s="23">
        <v>100</v>
      </c>
      <c r="E1580" s="24">
        <v>91.72</v>
      </c>
      <c r="F1580" s="24">
        <f>E1580/100*$I$2*Main!$AF$2</f>
        <v>0</v>
      </c>
      <c r="G1580" s="25">
        <f>F1580*Main!$AF$4</f>
        <v>0</v>
      </c>
      <c r="H1580" s="28"/>
    </row>
    <row r="1581" spans="1:8" s="22" customFormat="1">
      <c r="A1581" s="327">
        <v>9255774</v>
      </c>
      <c r="B1581" s="329" t="s">
        <v>3145</v>
      </c>
      <c r="C1581" s="23" t="s">
        <v>52</v>
      </c>
      <c r="D1581" s="23">
        <v>100</v>
      </c>
      <c r="E1581" s="24">
        <v>93.31</v>
      </c>
      <c r="F1581" s="24">
        <f>E1581/100*$I$2*Main!$AF$2</f>
        <v>0</v>
      </c>
      <c r="G1581" s="25">
        <f>F1581*Main!$AF$4</f>
        <v>0</v>
      </c>
      <c r="H1581" s="28"/>
    </row>
    <row r="1582" spans="1:8" s="22" customFormat="1">
      <c r="A1582" s="327">
        <v>9255775</v>
      </c>
      <c r="B1582" s="329" t="s">
        <v>3146</v>
      </c>
      <c r="C1582" s="23" t="s">
        <v>52</v>
      </c>
      <c r="D1582" s="23">
        <v>100</v>
      </c>
      <c r="E1582" s="24">
        <v>95.69</v>
      </c>
      <c r="F1582" s="24">
        <f>E1582/100*$I$2*Main!$AF$2</f>
        <v>0</v>
      </c>
      <c r="G1582" s="25">
        <f>F1582*Main!$AF$4</f>
        <v>0</v>
      </c>
      <c r="H1582" s="28"/>
    </row>
    <row r="1583" spans="1:8" s="22" customFormat="1">
      <c r="A1583" s="327">
        <v>9255776</v>
      </c>
      <c r="B1583" s="329" t="s">
        <v>3147</v>
      </c>
      <c r="C1583" s="23" t="s">
        <v>52</v>
      </c>
      <c r="D1583" s="23">
        <v>100</v>
      </c>
      <c r="E1583" s="24">
        <v>98.89</v>
      </c>
      <c r="F1583" s="24">
        <f>E1583/100*$I$2*Main!$AF$2</f>
        <v>0</v>
      </c>
      <c r="G1583" s="25">
        <f>F1583*Main!$AF$4</f>
        <v>0</v>
      </c>
      <c r="H1583" s="28"/>
    </row>
    <row r="1584" spans="1:8" s="22" customFormat="1">
      <c r="A1584" s="327">
        <v>9255777</v>
      </c>
      <c r="B1584" s="329" t="s">
        <v>3148</v>
      </c>
      <c r="C1584" s="23" t="s">
        <v>52</v>
      </c>
      <c r="D1584" s="23">
        <v>100</v>
      </c>
      <c r="E1584" s="24">
        <v>84.5</v>
      </c>
      <c r="F1584" s="24">
        <f>E1584/100*$I$2*Main!$AF$2</f>
        <v>0</v>
      </c>
      <c r="G1584" s="25">
        <f>F1584*Main!$AF$4</f>
        <v>0</v>
      </c>
      <c r="H1584" s="28"/>
    </row>
    <row r="1585" spans="1:8" s="22" customFormat="1">
      <c r="A1585" s="327">
        <v>9255778</v>
      </c>
      <c r="B1585" s="329" t="s">
        <v>3149</v>
      </c>
      <c r="C1585" s="23" t="s">
        <v>52</v>
      </c>
      <c r="D1585" s="23">
        <v>100</v>
      </c>
      <c r="E1585" s="24">
        <v>85.43</v>
      </c>
      <c r="F1585" s="24">
        <f>E1585/100*$I$2*Main!$AF$2</f>
        <v>0</v>
      </c>
      <c r="G1585" s="25">
        <f>F1585*Main!$AF$4</f>
        <v>0</v>
      </c>
      <c r="H1585" s="28"/>
    </row>
    <row r="1586" spans="1:8" s="22" customFormat="1">
      <c r="A1586" s="327">
        <v>9255779</v>
      </c>
      <c r="B1586" s="329" t="s">
        <v>3150</v>
      </c>
      <c r="C1586" s="23" t="s">
        <v>52</v>
      </c>
      <c r="D1586" s="23">
        <v>100</v>
      </c>
      <c r="E1586" s="24">
        <v>87.02</v>
      </c>
      <c r="F1586" s="24">
        <f>E1586/100*$I$2*Main!$AF$2</f>
        <v>0</v>
      </c>
      <c r="G1586" s="25">
        <f>F1586*Main!$AF$4</f>
        <v>0</v>
      </c>
      <c r="H1586" s="28"/>
    </row>
    <row r="1587" spans="1:8" s="22" customFormat="1">
      <c r="A1587" s="327">
        <v>9255780</v>
      </c>
      <c r="B1587" s="329" t="s">
        <v>3151</v>
      </c>
      <c r="C1587" s="23" t="s">
        <v>52</v>
      </c>
      <c r="D1587" s="23">
        <v>100</v>
      </c>
      <c r="E1587" s="24">
        <v>88.6</v>
      </c>
      <c r="F1587" s="24">
        <f>E1587/100*$I$2*Main!$AF$2</f>
        <v>0</v>
      </c>
      <c r="G1587" s="25">
        <f>F1587*Main!$AF$4</f>
        <v>0</v>
      </c>
      <c r="H1587" s="28"/>
    </row>
    <row r="1588" spans="1:8" s="22" customFormat="1">
      <c r="A1588" s="327">
        <v>9255781</v>
      </c>
      <c r="B1588" s="329" t="s">
        <v>3152</v>
      </c>
      <c r="C1588" s="23"/>
      <c r="D1588" s="23">
        <v>100</v>
      </c>
      <c r="E1588" s="24">
        <v>90.16</v>
      </c>
      <c r="F1588" s="24">
        <f>E1588/100*$I$2*Main!$AF$2</f>
        <v>0</v>
      </c>
      <c r="G1588" s="25">
        <f>F1588*Main!$AF$4</f>
        <v>0</v>
      </c>
      <c r="H1588" s="28"/>
    </row>
    <row r="1589" spans="1:8" s="22" customFormat="1">
      <c r="A1589" s="327">
        <v>9255782</v>
      </c>
      <c r="B1589" s="329" t="s">
        <v>3153</v>
      </c>
      <c r="C1589" s="23"/>
      <c r="D1589" s="23">
        <v>100</v>
      </c>
      <c r="E1589" s="24">
        <v>91.72</v>
      </c>
      <c r="F1589" s="24">
        <f>E1589/100*$I$2*Main!$AF$2</f>
        <v>0</v>
      </c>
      <c r="G1589" s="25">
        <f>F1589*Main!$AF$4</f>
        <v>0</v>
      </c>
      <c r="H1589" s="28"/>
    </row>
    <row r="1590" spans="1:8" s="22" customFormat="1">
      <c r="A1590" s="327">
        <v>9255783</v>
      </c>
      <c r="B1590" s="329" t="s">
        <v>3154</v>
      </c>
      <c r="C1590" s="23" t="s">
        <v>52</v>
      </c>
      <c r="D1590" s="23">
        <v>100</v>
      </c>
      <c r="E1590" s="24">
        <v>93.31</v>
      </c>
      <c r="F1590" s="24">
        <f>E1590/100*$I$2*Main!$AF$2</f>
        <v>0</v>
      </c>
      <c r="G1590" s="25">
        <f>F1590*Main!$AF$4</f>
        <v>0</v>
      </c>
      <c r="H1590" s="28"/>
    </row>
    <row r="1591" spans="1:8" s="22" customFormat="1">
      <c r="A1591" s="327">
        <v>9255784</v>
      </c>
      <c r="B1591" s="329" t="s">
        <v>3155</v>
      </c>
      <c r="C1591" s="23" t="s">
        <v>52</v>
      </c>
      <c r="D1591" s="23">
        <v>100</v>
      </c>
      <c r="E1591" s="24">
        <v>95.69</v>
      </c>
      <c r="F1591" s="24">
        <f>E1591/100*$I$2*Main!$AF$2</f>
        <v>0</v>
      </c>
      <c r="G1591" s="25">
        <f>F1591*Main!$AF$4</f>
        <v>0</v>
      </c>
      <c r="H1591" s="28"/>
    </row>
    <row r="1592" spans="1:8" s="22" customFormat="1">
      <c r="A1592" s="327">
        <v>9255785</v>
      </c>
      <c r="B1592" s="329" t="s">
        <v>3156</v>
      </c>
      <c r="C1592" s="23" t="s">
        <v>52</v>
      </c>
      <c r="D1592" s="23">
        <v>100</v>
      </c>
      <c r="E1592" s="24">
        <v>98.89</v>
      </c>
      <c r="F1592" s="24">
        <f>E1592/100*$I$2*Main!$AF$2</f>
        <v>0</v>
      </c>
      <c r="G1592" s="25">
        <f>F1592*Main!$AF$4</f>
        <v>0</v>
      </c>
      <c r="H1592" s="28"/>
    </row>
    <row r="1593" spans="1:8" s="22" customFormat="1">
      <c r="A1593" s="327">
        <v>9255786</v>
      </c>
      <c r="B1593" s="329" t="s">
        <v>3157</v>
      </c>
      <c r="C1593" s="23" t="s">
        <v>52</v>
      </c>
      <c r="D1593" s="23">
        <v>100</v>
      </c>
      <c r="E1593" s="24">
        <v>84.5</v>
      </c>
      <c r="F1593" s="24">
        <f>E1593/100*$I$2*Main!$AF$2</f>
        <v>0</v>
      </c>
      <c r="G1593" s="25">
        <f>F1593*Main!$AF$4</f>
        <v>0</v>
      </c>
      <c r="H1593" s="28"/>
    </row>
    <row r="1594" spans="1:8" s="22" customFormat="1">
      <c r="A1594" s="327">
        <v>9255787</v>
      </c>
      <c r="B1594" s="329" t="s">
        <v>3158</v>
      </c>
      <c r="C1594" s="23" t="s">
        <v>52</v>
      </c>
      <c r="D1594" s="23">
        <v>100</v>
      </c>
      <c r="E1594" s="24">
        <v>85.43</v>
      </c>
      <c r="F1594" s="24">
        <f>E1594/100*$I$2*Main!$AF$2</f>
        <v>0</v>
      </c>
      <c r="G1594" s="25">
        <f>F1594*Main!$AF$4</f>
        <v>0</v>
      </c>
      <c r="H1594" s="28"/>
    </row>
    <row r="1595" spans="1:8" s="22" customFormat="1">
      <c r="A1595" s="327">
        <v>9255788</v>
      </c>
      <c r="B1595" s="329" t="s">
        <v>3159</v>
      </c>
      <c r="C1595" s="23" t="s">
        <v>52</v>
      </c>
      <c r="D1595" s="23">
        <v>100</v>
      </c>
      <c r="E1595" s="24">
        <v>87.02</v>
      </c>
      <c r="F1595" s="24">
        <f>E1595/100*$I$2*Main!$AF$2</f>
        <v>0</v>
      </c>
      <c r="G1595" s="25">
        <f>F1595*Main!$AF$4</f>
        <v>0</v>
      </c>
      <c r="H1595" s="28"/>
    </row>
    <row r="1596" spans="1:8" s="22" customFormat="1">
      <c r="A1596" s="327">
        <v>9255789</v>
      </c>
      <c r="B1596" s="329" t="s">
        <v>3160</v>
      </c>
      <c r="C1596" s="23" t="s">
        <v>52</v>
      </c>
      <c r="D1596" s="23">
        <v>100</v>
      </c>
      <c r="E1596" s="24">
        <v>88.6</v>
      </c>
      <c r="F1596" s="24">
        <f>E1596/100*$I$2*Main!$AF$2</f>
        <v>0</v>
      </c>
      <c r="G1596" s="25">
        <f>F1596*Main!$AF$4</f>
        <v>0</v>
      </c>
      <c r="H1596" s="28"/>
    </row>
    <row r="1597" spans="1:8" s="22" customFormat="1">
      <c r="A1597" s="327">
        <v>9255790</v>
      </c>
      <c r="B1597" s="329" t="s">
        <v>3161</v>
      </c>
      <c r="C1597" s="23"/>
      <c r="D1597" s="23">
        <v>100</v>
      </c>
      <c r="E1597" s="24">
        <v>90.16</v>
      </c>
      <c r="F1597" s="24">
        <f>E1597/100*$I$2*Main!$AF$2</f>
        <v>0</v>
      </c>
      <c r="G1597" s="25">
        <f>F1597*Main!$AF$4</f>
        <v>0</v>
      </c>
      <c r="H1597" s="28"/>
    </row>
    <row r="1598" spans="1:8" s="22" customFormat="1">
      <c r="A1598" s="327">
        <v>9255791</v>
      </c>
      <c r="B1598" s="329" t="s">
        <v>3162</v>
      </c>
      <c r="C1598" s="23"/>
      <c r="D1598" s="23">
        <v>100</v>
      </c>
      <c r="E1598" s="24">
        <v>91.72</v>
      </c>
      <c r="F1598" s="24">
        <f>E1598/100*$I$2*Main!$AF$2</f>
        <v>0</v>
      </c>
      <c r="G1598" s="25">
        <f>F1598*Main!$AF$4</f>
        <v>0</v>
      </c>
      <c r="H1598" s="28"/>
    </row>
    <row r="1599" spans="1:8" s="22" customFormat="1">
      <c r="A1599" s="327">
        <v>9255792</v>
      </c>
      <c r="B1599" s="329" t="s">
        <v>3163</v>
      </c>
      <c r="C1599" s="23" t="s">
        <v>52</v>
      </c>
      <c r="D1599" s="23">
        <v>100</v>
      </c>
      <c r="E1599" s="24">
        <v>93.31</v>
      </c>
      <c r="F1599" s="24">
        <f>E1599/100*$I$2*Main!$AF$2</f>
        <v>0</v>
      </c>
      <c r="G1599" s="25">
        <f>F1599*Main!$AF$4</f>
        <v>0</v>
      </c>
      <c r="H1599" s="28"/>
    </row>
    <row r="1600" spans="1:8" s="22" customFormat="1">
      <c r="A1600" s="327">
        <v>9255793</v>
      </c>
      <c r="B1600" s="329" t="s">
        <v>3164</v>
      </c>
      <c r="C1600" s="23" t="s">
        <v>52</v>
      </c>
      <c r="D1600" s="23">
        <v>100</v>
      </c>
      <c r="E1600" s="24">
        <v>95.69</v>
      </c>
      <c r="F1600" s="24">
        <f>E1600/100*$I$2*Main!$AF$2</f>
        <v>0</v>
      </c>
      <c r="G1600" s="25">
        <f>F1600*Main!$AF$4</f>
        <v>0</v>
      </c>
      <c r="H1600" s="28"/>
    </row>
    <row r="1601" spans="1:8" s="22" customFormat="1">
      <c r="A1601" s="327">
        <v>9255794</v>
      </c>
      <c r="B1601" s="329" t="s">
        <v>3165</v>
      </c>
      <c r="C1601" s="23" t="s">
        <v>52</v>
      </c>
      <c r="D1601" s="23">
        <v>100</v>
      </c>
      <c r="E1601" s="24">
        <v>98.89</v>
      </c>
      <c r="F1601" s="24">
        <f>E1601/100*$I$2*Main!$AF$2</f>
        <v>0</v>
      </c>
      <c r="G1601" s="25">
        <f>F1601*Main!$AF$4</f>
        <v>0</v>
      </c>
      <c r="H1601" s="28"/>
    </row>
    <row r="1602" spans="1:8" s="22" customFormat="1">
      <c r="A1602" s="327">
        <v>9255795</v>
      </c>
      <c r="B1602" s="329" t="s">
        <v>3166</v>
      </c>
      <c r="C1602" s="23" t="s">
        <v>52</v>
      </c>
      <c r="D1602" s="23">
        <v>100</v>
      </c>
      <c r="E1602" s="24">
        <v>84.5</v>
      </c>
      <c r="F1602" s="24">
        <f>E1602/100*$I$2*Main!$AF$2</f>
        <v>0</v>
      </c>
      <c r="G1602" s="25">
        <f>F1602*Main!$AF$4</f>
        <v>0</v>
      </c>
      <c r="H1602" s="28"/>
    </row>
    <row r="1603" spans="1:8" s="22" customFormat="1">
      <c r="A1603" s="327">
        <v>9255796</v>
      </c>
      <c r="B1603" s="329" t="s">
        <v>3167</v>
      </c>
      <c r="C1603" s="23" t="s">
        <v>52</v>
      </c>
      <c r="D1603" s="23">
        <v>100</v>
      </c>
      <c r="E1603" s="24">
        <v>85.43</v>
      </c>
      <c r="F1603" s="24">
        <f>E1603/100*$I$2*Main!$AF$2</f>
        <v>0</v>
      </c>
      <c r="G1603" s="25">
        <f>F1603*Main!$AF$4</f>
        <v>0</v>
      </c>
      <c r="H1603" s="28"/>
    </row>
    <row r="1604" spans="1:8" s="22" customFormat="1">
      <c r="A1604" s="327">
        <v>9255797</v>
      </c>
      <c r="B1604" s="329" t="s">
        <v>3168</v>
      </c>
      <c r="C1604" s="23" t="s">
        <v>52</v>
      </c>
      <c r="D1604" s="23">
        <v>100</v>
      </c>
      <c r="E1604" s="24">
        <v>87.02</v>
      </c>
      <c r="F1604" s="24">
        <f>E1604/100*$I$2*Main!$AF$2</f>
        <v>0</v>
      </c>
      <c r="G1604" s="25">
        <f>F1604*Main!$AF$4</f>
        <v>0</v>
      </c>
      <c r="H1604" s="28"/>
    </row>
    <row r="1605" spans="1:8" s="22" customFormat="1">
      <c r="A1605" s="327">
        <v>9255798</v>
      </c>
      <c r="B1605" s="329" t="s">
        <v>3169</v>
      </c>
      <c r="C1605" s="23" t="s">
        <v>52</v>
      </c>
      <c r="D1605" s="23">
        <v>100</v>
      </c>
      <c r="E1605" s="24">
        <v>88.6</v>
      </c>
      <c r="F1605" s="24">
        <f>E1605/100*$I$2*Main!$AF$2</f>
        <v>0</v>
      </c>
      <c r="G1605" s="25">
        <f>F1605*Main!$AF$4</f>
        <v>0</v>
      </c>
      <c r="H1605" s="28"/>
    </row>
    <row r="1606" spans="1:8" s="22" customFormat="1">
      <c r="A1606" s="327">
        <v>9255799</v>
      </c>
      <c r="B1606" s="329" t="s">
        <v>3170</v>
      </c>
      <c r="C1606" s="23"/>
      <c r="D1606" s="23">
        <v>100</v>
      </c>
      <c r="E1606" s="24">
        <v>90.16</v>
      </c>
      <c r="F1606" s="24">
        <f>E1606/100*$I$2*Main!$AF$2</f>
        <v>0</v>
      </c>
      <c r="G1606" s="25">
        <f>F1606*Main!$AF$4</f>
        <v>0</v>
      </c>
      <c r="H1606" s="28"/>
    </row>
    <row r="1607" spans="1:8" s="22" customFormat="1">
      <c r="A1607" s="327">
        <v>9255800</v>
      </c>
      <c r="B1607" s="329" t="s">
        <v>3171</v>
      </c>
      <c r="C1607" s="23"/>
      <c r="D1607" s="23">
        <v>100</v>
      </c>
      <c r="E1607" s="24">
        <v>91.72</v>
      </c>
      <c r="F1607" s="24">
        <f>E1607/100*$I$2*Main!$AF$2</f>
        <v>0</v>
      </c>
      <c r="G1607" s="25">
        <f>F1607*Main!$AF$4</f>
        <v>0</v>
      </c>
      <c r="H1607" s="28"/>
    </row>
    <row r="1608" spans="1:8" s="22" customFormat="1">
      <c r="A1608" s="327">
        <v>9255801</v>
      </c>
      <c r="B1608" s="329" t="s">
        <v>3172</v>
      </c>
      <c r="C1608" s="23" t="s">
        <v>52</v>
      </c>
      <c r="D1608" s="23">
        <v>100</v>
      </c>
      <c r="E1608" s="24">
        <v>93.31</v>
      </c>
      <c r="F1608" s="24">
        <f>E1608/100*$I$2*Main!$AF$2</f>
        <v>0</v>
      </c>
      <c r="G1608" s="25">
        <f>F1608*Main!$AF$4</f>
        <v>0</v>
      </c>
      <c r="H1608" s="28"/>
    </row>
    <row r="1609" spans="1:8" s="22" customFormat="1">
      <c r="A1609" s="327">
        <v>9255802</v>
      </c>
      <c r="B1609" s="329" t="s">
        <v>3173</v>
      </c>
      <c r="C1609" s="23" t="s">
        <v>52</v>
      </c>
      <c r="D1609" s="23">
        <v>100</v>
      </c>
      <c r="E1609" s="24">
        <v>95.69</v>
      </c>
      <c r="F1609" s="24">
        <f>E1609/100*$I$2*Main!$AF$2</f>
        <v>0</v>
      </c>
      <c r="G1609" s="25">
        <f>F1609*Main!$AF$4</f>
        <v>0</v>
      </c>
      <c r="H1609" s="28"/>
    </row>
    <row r="1610" spans="1:8" s="22" customFormat="1">
      <c r="A1610" s="327">
        <v>9255803</v>
      </c>
      <c r="B1610" s="329" t="s">
        <v>3174</v>
      </c>
      <c r="C1610" s="23" t="s">
        <v>52</v>
      </c>
      <c r="D1610" s="23">
        <v>100</v>
      </c>
      <c r="E1610" s="24">
        <v>98.89</v>
      </c>
      <c r="F1610" s="24">
        <f>E1610/100*$I$2*Main!$AF$2</f>
        <v>0</v>
      </c>
      <c r="G1610" s="25">
        <f>F1610*Main!$AF$4</f>
        <v>0</v>
      </c>
      <c r="H1610" s="28"/>
    </row>
    <row r="1611" spans="1:8" s="22" customFormat="1">
      <c r="A1611" s="327">
        <v>9257884</v>
      </c>
      <c r="B1611" s="329" t="s">
        <v>3175</v>
      </c>
      <c r="C1611" s="23"/>
      <c r="D1611" s="23">
        <v>200</v>
      </c>
      <c r="E1611" s="24">
        <v>211.75</v>
      </c>
      <c r="F1611" s="24">
        <f>E1611/100*$I$2*Main!$AF$2</f>
        <v>0</v>
      </c>
      <c r="G1611" s="25">
        <f>F1611*Main!$AF$4</f>
        <v>0</v>
      </c>
      <c r="H1611" s="28"/>
    </row>
    <row r="1612" spans="1:8" s="22" customFormat="1">
      <c r="A1612" s="327">
        <v>9257885</v>
      </c>
      <c r="B1612" s="329" t="s">
        <v>3176</v>
      </c>
      <c r="C1612" s="23"/>
      <c r="D1612" s="23">
        <v>200</v>
      </c>
      <c r="E1612" s="24">
        <v>215.68</v>
      </c>
      <c r="F1612" s="24">
        <f>E1612/100*$I$2*Main!$AF$2</f>
        <v>0</v>
      </c>
      <c r="G1612" s="25">
        <f>F1612*Main!$AF$4</f>
        <v>0</v>
      </c>
      <c r="H1612" s="28"/>
    </row>
    <row r="1613" spans="1:8" s="22" customFormat="1">
      <c r="A1613" s="327">
        <v>9255838</v>
      </c>
      <c r="B1613" s="329" t="s">
        <v>3177</v>
      </c>
      <c r="C1613" s="23"/>
      <c r="D1613" s="23">
        <v>200</v>
      </c>
      <c r="E1613" s="24">
        <v>317.60000000000002</v>
      </c>
      <c r="F1613" s="24">
        <f>E1613/100*$I$2*Main!$AF$2</f>
        <v>0</v>
      </c>
      <c r="G1613" s="25">
        <f>F1613*Main!$AF$4</f>
        <v>0</v>
      </c>
      <c r="H1613" s="28"/>
    </row>
    <row r="1614" spans="1:8" s="22" customFormat="1">
      <c r="A1614" s="327">
        <v>9255839</v>
      </c>
      <c r="B1614" s="329" t="s">
        <v>3178</v>
      </c>
      <c r="C1614" s="23"/>
      <c r="D1614" s="23">
        <v>200</v>
      </c>
      <c r="E1614" s="24">
        <v>321.52999999999997</v>
      </c>
      <c r="F1614" s="24">
        <f>E1614/100*$I$2*Main!$AF$2</f>
        <v>0</v>
      </c>
      <c r="G1614" s="25">
        <f>F1614*Main!$AF$4</f>
        <v>0</v>
      </c>
      <c r="H1614" s="28"/>
    </row>
    <row r="1615" spans="1:8" s="22" customFormat="1">
      <c r="A1615" s="327">
        <v>9257887</v>
      </c>
      <c r="B1615" s="329" t="s">
        <v>3179</v>
      </c>
      <c r="C1615" s="23"/>
      <c r="D1615" s="23">
        <v>200</v>
      </c>
      <c r="E1615" s="24">
        <v>52.96</v>
      </c>
      <c r="F1615" s="24">
        <f>E1615/100*$I$2*Main!$AF$2</f>
        <v>0</v>
      </c>
      <c r="G1615" s="25">
        <f>F1615*Main!$AF$4</f>
        <v>0</v>
      </c>
      <c r="H1615" s="28"/>
    </row>
    <row r="1616" spans="1:8" s="22" customFormat="1">
      <c r="A1616" s="327">
        <v>9257888</v>
      </c>
      <c r="B1616" s="329" t="s">
        <v>3180</v>
      </c>
      <c r="C1616" s="23"/>
      <c r="D1616" s="23">
        <v>200</v>
      </c>
      <c r="E1616" s="24">
        <v>56.88</v>
      </c>
      <c r="F1616" s="24">
        <f>E1616/100*$I$2*Main!$AF$2</f>
        <v>0</v>
      </c>
      <c r="G1616" s="25">
        <f>F1616*Main!$AF$4</f>
        <v>0</v>
      </c>
      <c r="H1616" s="28"/>
    </row>
    <row r="1617" spans="1:8" s="22" customFormat="1">
      <c r="A1617" s="327">
        <v>9257257</v>
      </c>
      <c r="B1617" s="329" t="s">
        <v>3181</v>
      </c>
      <c r="C1617" s="23"/>
      <c r="D1617" s="23">
        <v>100</v>
      </c>
      <c r="E1617" s="24">
        <v>317.60000000000002</v>
      </c>
      <c r="F1617" s="24">
        <f>E1617/100*$I$2*Main!$AF$2</f>
        <v>0</v>
      </c>
      <c r="G1617" s="25">
        <f>F1617*Main!$AF$4</f>
        <v>0</v>
      </c>
      <c r="H1617" s="28"/>
    </row>
    <row r="1618" spans="1:8" s="22" customFormat="1">
      <c r="A1618" s="327">
        <v>9257258</v>
      </c>
      <c r="B1618" s="329" t="s">
        <v>3182</v>
      </c>
      <c r="C1618" s="23"/>
      <c r="D1618" s="23">
        <v>100</v>
      </c>
      <c r="E1618" s="24">
        <v>321.52999999999997</v>
      </c>
      <c r="F1618" s="24">
        <f>E1618/100*$I$2*Main!$AF$2</f>
        <v>0</v>
      </c>
      <c r="G1618" s="25">
        <f>F1618*Main!$AF$4</f>
        <v>0</v>
      </c>
      <c r="H1618" s="28"/>
    </row>
    <row r="1619" spans="1:8" s="22" customFormat="1">
      <c r="A1619" s="327">
        <v>9123080</v>
      </c>
      <c r="B1619" s="329" t="s">
        <v>3183</v>
      </c>
      <c r="C1619" s="23"/>
      <c r="D1619" s="23">
        <v>150</v>
      </c>
      <c r="E1619" s="24">
        <v>93.97</v>
      </c>
      <c r="F1619" s="24">
        <f>E1619/100*$I$2*Main!$AF$2</f>
        <v>0</v>
      </c>
      <c r="G1619" s="25">
        <f>F1619*Main!$AF$4</f>
        <v>0</v>
      </c>
      <c r="H1619" s="28"/>
    </row>
    <row r="1620" spans="1:8" s="22" customFormat="1">
      <c r="A1620" s="327">
        <v>9268677</v>
      </c>
      <c r="B1620" s="329" t="s">
        <v>3184</v>
      </c>
      <c r="C1620" s="23"/>
      <c r="D1620" s="23">
        <v>1</v>
      </c>
      <c r="E1620" s="24">
        <v>158.84</v>
      </c>
      <c r="F1620" s="24">
        <f>E1620/100*$I$2*Main!$AF$2</f>
        <v>0</v>
      </c>
      <c r="G1620" s="25">
        <f>F1620*Main!$AF$4</f>
        <v>0</v>
      </c>
      <c r="H1620" s="28"/>
    </row>
    <row r="1621" spans="1:8" s="22" customFormat="1">
      <c r="A1621" s="327">
        <v>9257641</v>
      </c>
      <c r="B1621" s="329" t="s">
        <v>3185</v>
      </c>
      <c r="C1621" s="23"/>
      <c r="D1621" s="23">
        <v>100</v>
      </c>
      <c r="E1621" s="24">
        <v>156.91999999999999</v>
      </c>
      <c r="F1621" s="24">
        <f>E1621/100*$I$2*Main!$AF$2</f>
        <v>0</v>
      </c>
      <c r="G1621" s="25">
        <f>F1621*Main!$AF$4</f>
        <v>0</v>
      </c>
      <c r="H1621" s="28"/>
    </row>
    <row r="1622" spans="1:8" s="22" customFormat="1">
      <c r="A1622" s="327">
        <v>9268678</v>
      </c>
      <c r="B1622" s="329" t="s">
        <v>3186</v>
      </c>
      <c r="C1622" s="23"/>
      <c r="D1622" s="23">
        <v>1</v>
      </c>
      <c r="E1622" s="24">
        <v>157.30000000000001</v>
      </c>
      <c r="F1622" s="24">
        <f>E1622/100*$I$2*Main!$AF$2</f>
        <v>0</v>
      </c>
      <c r="G1622" s="25">
        <f>F1622*Main!$AF$4</f>
        <v>0</v>
      </c>
      <c r="H1622" s="28"/>
    </row>
    <row r="1623" spans="1:8" s="22" customFormat="1">
      <c r="A1623" s="327">
        <v>9257643</v>
      </c>
      <c r="B1623" s="329" t="s">
        <v>3187</v>
      </c>
      <c r="C1623" s="23"/>
      <c r="D1623" s="23">
        <v>1</v>
      </c>
      <c r="E1623" s="24">
        <v>9526.58</v>
      </c>
      <c r="F1623" s="24">
        <f>E1623/100*$I$2*Main!$AF$2</f>
        <v>0</v>
      </c>
      <c r="G1623" s="25">
        <f>F1623*Main!$AF$4</f>
        <v>0</v>
      </c>
      <c r="H1623" s="28"/>
    </row>
    <row r="1624" spans="1:8" s="22" customFormat="1">
      <c r="A1624" s="327">
        <v>9257645</v>
      </c>
      <c r="B1624" s="329" t="s">
        <v>3188</v>
      </c>
      <c r="C1624" s="23"/>
      <c r="D1624" s="23">
        <v>1</v>
      </c>
      <c r="E1624" s="24">
        <v>15718.84</v>
      </c>
      <c r="F1624" s="24">
        <f>E1624/100*$I$2*Main!$AF$2</f>
        <v>0</v>
      </c>
      <c r="G1624" s="25">
        <f>F1624*Main!$AF$4</f>
        <v>0</v>
      </c>
      <c r="H1624" s="28"/>
    </row>
    <row r="1625" spans="1:8" s="22" customFormat="1">
      <c r="A1625" s="327">
        <v>9257647</v>
      </c>
      <c r="B1625" s="329" t="s">
        <v>3189</v>
      </c>
      <c r="C1625" s="23"/>
      <c r="D1625" s="23">
        <v>1</v>
      </c>
      <c r="E1625" s="24">
        <v>13546.78</v>
      </c>
      <c r="F1625" s="24">
        <f>E1625/100*$I$2*Main!$AF$2</f>
        <v>0</v>
      </c>
      <c r="G1625" s="25">
        <f>F1625*Main!$AF$4</f>
        <v>0</v>
      </c>
      <c r="H1625" s="28"/>
    </row>
    <row r="1626" spans="1:8" s="22" customFormat="1">
      <c r="A1626" s="327">
        <v>9257649</v>
      </c>
      <c r="B1626" s="329" t="s">
        <v>3190</v>
      </c>
      <c r="C1626" s="23"/>
      <c r="D1626" s="23">
        <v>1</v>
      </c>
      <c r="E1626" s="24">
        <v>21063.19</v>
      </c>
      <c r="F1626" s="24">
        <f>E1626/100*$I$2*Main!$AF$2</f>
        <v>0</v>
      </c>
      <c r="G1626" s="25">
        <f>F1626*Main!$AF$4</f>
        <v>0</v>
      </c>
      <c r="H1626" s="28"/>
    </row>
    <row r="1627" spans="1:8" s="22" customFormat="1">
      <c r="A1627" s="327">
        <v>9283217</v>
      </c>
      <c r="B1627" s="329" t="s">
        <v>4289</v>
      </c>
      <c r="C1627" s="23"/>
      <c r="D1627" s="23">
        <v>1</v>
      </c>
      <c r="E1627" s="24">
        <v>19700.419999999998</v>
      </c>
      <c r="F1627" s="24">
        <f>E1627/100*$I$2*Main!$AF$2</f>
        <v>0</v>
      </c>
      <c r="G1627" s="25">
        <f>F1627*Main!$AF$4</f>
        <v>0</v>
      </c>
      <c r="H1627" s="28"/>
    </row>
    <row r="1628" spans="1:8" s="22" customFormat="1">
      <c r="A1628" s="327">
        <v>9283221</v>
      </c>
      <c r="B1628" s="329" t="s">
        <v>4290</v>
      </c>
      <c r="C1628" s="23"/>
      <c r="D1628" s="23">
        <v>1</v>
      </c>
      <c r="E1628" s="24">
        <v>28282.98</v>
      </c>
      <c r="F1628" s="24">
        <f>E1628/100*$I$2*Main!$AF$2</f>
        <v>0</v>
      </c>
      <c r="G1628" s="25">
        <f>F1628*Main!$AF$4</f>
        <v>0</v>
      </c>
      <c r="H1628" s="28"/>
    </row>
    <row r="1629" spans="1:8" s="22" customFormat="1">
      <c r="A1629" s="327">
        <v>9283218</v>
      </c>
      <c r="B1629" s="329" t="s">
        <v>4291</v>
      </c>
      <c r="C1629" s="23"/>
      <c r="D1629" s="23">
        <v>1</v>
      </c>
      <c r="E1629" s="24">
        <v>13208.41</v>
      </c>
      <c r="F1629" s="24">
        <f>E1629/100*$I$2*Main!$AF$2</f>
        <v>0</v>
      </c>
      <c r="G1629" s="25">
        <f>F1629*Main!$AF$4</f>
        <v>0</v>
      </c>
      <c r="H1629" s="28"/>
    </row>
    <row r="1630" spans="1:8" s="22" customFormat="1">
      <c r="A1630" s="327">
        <v>9283219</v>
      </c>
      <c r="B1630" s="329" t="s">
        <v>4292</v>
      </c>
      <c r="C1630" s="23"/>
      <c r="D1630" s="23">
        <v>1</v>
      </c>
      <c r="E1630" s="24">
        <v>13128.58</v>
      </c>
      <c r="F1630" s="24">
        <f>E1630/100*$I$2*Main!$AF$2</f>
        <v>0</v>
      </c>
      <c r="G1630" s="25">
        <f>F1630*Main!$AF$4</f>
        <v>0</v>
      </c>
      <c r="H1630" s="28"/>
    </row>
    <row r="1631" spans="1:8" s="22" customFormat="1">
      <c r="A1631" s="327">
        <v>9283223</v>
      </c>
      <c r="B1631" s="329" t="s">
        <v>4293</v>
      </c>
      <c r="C1631" s="23"/>
      <c r="D1631" s="23">
        <v>1</v>
      </c>
      <c r="E1631" s="24">
        <v>18495.68</v>
      </c>
      <c r="F1631" s="24">
        <f>E1631/100*$I$2*Main!$AF$2</f>
        <v>0</v>
      </c>
      <c r="G1631" s="25">
        <f>F1631*Main!$AF$4</f>
        <v>0</v>
      </c>
      <c r="H1631" s="28"/>
    </row>
    <row r="1632" spans="1:8" s="22" customFormat="1">
      <c r="A1632" s="327">
        <v>9283224</v>
      </c>
      <c r="B1632" s="329" t="s">
        <v>4294</v>
      </c>
      <c r="C1632" s="23"/>
      <c r="D1632" s="23">
        <v>1</v>
      </c>
      <c r="E1632" s="24">
        <v>13660.72</v>
      </c>
      <c r="F1632" s="24">
        <f>E1632/100*$I$2*Main!$AF$2</f>
        <v>0</v>
      </c>
      <c r="G1632" s="25">
        <f>F1632*Main!$AF$4</f>
        <v>0</v>
      </c>
      <c r="H1632" s="28"/>
    </row>
    <row r="1633" spans="1:8" s="22" customFormat="1">
      <c r="A1633" s="327">
        <v>9255831</v>
      </c>
      <c r="B1633" s="329" t="s">
        <v>3191</v>
      </c>
      <c r="C1633" s="23"/>
      <c r="D1633" s="23">
        <v>50</v>
      </c>
      <c r="E1633" s="24">
        <v>321.56</v>
      </c>
      <c r="F1633" s="24">
        <f>E1633/100*$I$2*Main!$AF$2</f>
        <v>0</v>
      </c>
      <c r="G1633" s="25">
        <f>F1633*Main!$AF$4</f>
        <v>0</v>
      </c>
      <c r="H1633" s="28"/>
    </row>
    <row r="1634" spans="1:8" s="22" customFormat="1">
      <c r="A1634" s="327">
        <v>9268149</v>
      </c>
      <c r="B1634" s="329" t="s">
        <v>3192</v>
      </c>
      <c r="C1634" s="23"/>
      <c r="D1634" s="23">
        <v>1</v>
      </c>
      <c r="E1634" s="24">
        <v>1041.9000000000001</v>
      </c>
      <c r="F1634" s="24">
        <f>E1634/100*$I$2*Main!$AF$2</f>
        <v>0</v>
      </c>
      <c r="G1634" s="25">
        <f>F1634*Main!$AF$4</f>
        <v>0</v>
      </c>
      <c r="H1634" s="28"/>
    </row>
    <row r="1635" spans="1:8" s="22" customFormat="1">
      <c r="A1635" s="327">
        <v>9283178</v>
      </c>
      <c r="B1635" s="329" t="s">
        <v>4295</v>
      </c>
      <c r="C1635" s="23"/>
      <c r="D1635" s="23">
        <v>1</v>
      </c>
      <c r="E1635" s="24">
        <v>4555.3</v>
      </c>
      <c r="F1635" s="24">
        <f>E1635/100*$I$2*Main!$AF$2</f>
        <v>0</v>
      </c>
      <c r="G1635" s="25">
        <f>F1635*Main!$AF$4</f>
        <v>0</v>
      </c>
      <c r="H1635" s="28"/>
    </row>
    <row r="1636" spans="1:8" s="22" customFormat="1">
      <c r="A1636" s="327">
        <v>9283179</v>
      </c>
      <c r="B1636" s="329" t="s">
        <v>4296</v>
      </c>
      <c r="C1636" s="23"/>
      <c r="D1636" s="23">
        <v>1</v>
      </c>
      <c r="E1636" s="24">
        <v>4813.21</v>
      </c>
      <c r="F1636" s="24">
        <f>E1636/100*$I$2*Main!$AF$2</f>
        <v>0</v>
      </c>
      <c r="G1636" s="25">
        <f>F1636*Main!$AF$4</f>
        <v>0</v>
      </c>
      <c r="H1636" s="28"/>
    </row>
    <row r="1637" spans="1:8" s="22" customFormat="1">
      <c r="A1637" s="327">
        <v>9283180</v>
      </c>
      <c r="B1637" s="329" t="s">
        <v>4297</v>
      </c>
      <c r="C1637" s="23"/>
      <c r="D1637" s="23">
        <v>1</v>
      </c>
      <c r="E1637" s="24">
        <v>5071.16</v>
      </c>
      <c r="F1637" s="24">
        <f>E1637/100*$I$2*Main!$AF$2</f>
        <v>0</v>
      </c>
      <c r="G1637" s="25">
        <f>F1637*Main!$AF$4</f>
        <v>0</v>
      </c>
      <c r="H1637" s="28"/>
    </row>
    <row r="1638" spans="1:8" s="22" customFormat="1">
      <c r="A1638" s="327">
        <v>9283181</v>
      </c>
      <c r="B1638" s="329" t="s">
        <v>4298</v>
      </c>
      <c r="C1638" s="23"/>
      <c r="D1638" s="23">
        <v>1</v>
      </c>
      <c r="E1638" s="24">
        <v>5329.13</v>
      </c>
      <c r="F1638" s="24">
        <f>E1638/100*$I$2*Main!$AF$2</f>
        <v>0</v>
      </c>
      <c r="G1638" s="25">
        <f>F1638*Main!$AF$4</f>
        <v>0</v>
      </c>
      <c r="H1638" s="28"/>
    </row>
    <row r="1639" spans="1:8" s="22" customFormat="1">
      <c r="A1639" s="327">
        <v>9283182</v>
      </c>
      <c r="B1639" s="329" t="s">
        <v>4299</v>
      </c>
      <c r="C1639" s="23"/>
      <c r="D1639" s="23">
        <v>1</v>
      </c>
      <c r="E1639" s="24">
        <v>5844.8</v>
      </c>
      <c r="F1639" s="24">
        <f>E1639/100*$I$2*Main!$AF$2</f>
        <v>0</v>
      </c>
      <c r="G1639" s="25">
        <f>F1639*Main!$AF$4</f>
        <v>0</v>
      </c>
      <c r="H1639" s="28"/>
    </row>
    <row r="1640" spans="1:8" s="22" customFormat="1">
      <c r="A1640" s="327">
        <v>9283183</v>
      </c>
      <c r="B1640" s="329" t="s">
        <v>4300</v>
      </c>
      <c r="C1640" s="23"/>
      <c r="D1640" s="23">
        <v>1</v>
      </c>
      <c r="E1640" s="24">
        <v>6360.54</v>
      </c>
      <c r="F1640" s="24">
        <f>E1640/100*$I$2*Main!$AF$2</f>
        <v>0</v>
      </c>
      <c r="G1640" s="25">
        <f>F1640*Main!$AF$4</f>
        <v>0</v>
      </c>
      <c r="H1640" s="28"/>
    </row>
    <row r="1641" spans="1:8" s="22" customFormat="1">
      <c r="A1641" s="327">
        <v>9283184</v>
      </c>
      <c r="B1641" s="329" t="s">
        <v>4301</v>
      </c>
      <c r="C1641" s="23"/>
      <c r="D1641" s="23">
        <v>1</v>
      </c>
      <c r="E1641" s="24">
        <v>6876.22</v>
      </c>
      <c r="F1641" s="24">
        <f>E1641/100*$I$2*Main!$AF$2</f>
        <v>0</v>
      </c>
      <c r="G1641" s="25">
        <f>F1641*Main!$AF$4</f>
        <v>0</v>
      </c>
      <c r="H1641" s="28"/>
    </row>
    <row r="1642" spans="1:8" s="22" customFormat="1">
      <c r="A1642" s="327">
        <v>9283185</v>
      </c>
      <c r="B1642" s="329" t="s">
        <v>4302</v>
      </c>
      <c r="C1642" s="23"/>
      <c r="D1642" s="23">
        <v>1</v>
      </c>
      <c r="E1642" s="24">
        <v>1969.85</v>
      </c>
      <c r="F1642" s="24">
        <f>E1642/100*$I$2*Main!$AF$2</f>
        <v>0</v>
      </c>
      <c r="G1642" s="25">
        <f>F1642*Main!$AF$4</f>
        <v>0</v>
      </c>
      <c r="H1642" s="28"/>
    </row>
    <row r="1643" spans="1:8" s="22" customFormat="1">
      <c r="A1643" s="327">
        <v>9283186</v>
      </c>
      <c r="B1643" s="329" t="s">
        <v>4303</v>
      </c>
      <c r="C1643" s="23"/>
      <c r="D1643" s="23">
        <v>1</v>
      </c>
      <c r="E1643" s="24">
        <v>2258.11</v>
      </c>
      <c r="F1643" s="24">
        <f>E1643/100*$I$2*Main!$AF$2</f>
        <v>0</v>
      </c>
      <c r="G1643" s="25">
        <f>F1643*Main!$AF$4</f>
        <v>0</v>
      </c>
      <c r="H1643" s="28"/>
    </row>
    <row r="1644" spans="1:8" s="22" customFormat="1">
      <c r="A1644" s="327">
        <v>9283187</v>
      </c>
      <c r="B1644" s="329" t="s">
        <v>4304</v>
      </c>
      <c r="C1644" s="23"/>
      <c r="D1644" s="23">
        <v>1</v>
      </c>
      <c r="E1644" s="24">
        <v>3987.67</v>
      </c>
      <c r="F1644" s="24">
        <f>E1644/100*$I$2*Main!$AF$2</f>
        <v>0</v>
      </c>
      <c r="G1644" s="25">
        <f>F1644*Main!$AF$4</f>
        <v>0</v>
      </c>
      <c r="H1644" s="28"/>
    </row>
    <row r="1645" spans="1:8" s="22" customFormat="1">
      <c r="A1645" s="327">
        <v>9283188</v>
      </c>
      <c r="B1645" s="329" t="s">
        <v>4305</v>
      </c>
      <c r="C1645" s="23"/>
      <c r="D1645" s="23">
        <v>1</v>
      </c>
      <c r="E1645" s="24">
        <v>5140.6899999999996</v>
      </c>
      <c r="F1645" s="24">
        <f>E1645/100*$I$2*Main!$AF$2</f>
        <v>0</v>
      </c>
      <c r="G1645" s="25">
        <f>F1645*Main!$AF$4</f>
        <v>0</v>
      </c>
      <c r="H1645" s="28"/>
    </row>
    <row r="1646" spans="1:8" s="22" customFormat="1">
      <c r="A1646" s="327">
        <v>9283189</v>
      </c>
      <c r="B1646" s="329" t="s">
        <v>4306</v>
      </c>
      <c r="C1646" s="23"/>
      <c r="D1646" s="23">
        <v>1</v>
      </c>
      <c r="E1646" s="24">
        <v>3114.11</v>
      </c>
      <c r="F1646" s="24">
        <f>E1646/100*$I$2*Main!$AF$2</f>
        <v>0</v>
      </c>
      <c r="G1646" s="25">
        <f>F1646*Main!$AF$4</f>
        <v>0</v>
      </c>
      <c r="H1646" s="28"/>
    </row>
    <row r="1647" spans="1:8" s="22" customFormat="1">
      <c r="A1647" s="327">
        <v>9283190</v>
      </c>
      <c r="B1647" s="329" t="s">
        <v>4307</v>
      </c>
      <c r="C1647" s="23"/>
      <c r="D1647" s="23">
        <v>1</v>
      </c>
      <c r="E1647" s="24">
        <v>3538.88</v>
      </c>
      <c r="F1647" s="24">
        <f>E1647/100*$I$2*Main!$AF$2</f>
        <v>0</v>
      </c>
      <c r="G1647" s="25">
        <f>F1647*Main!$AF$4</f>
        <v>0</v>
      </c>
      <c r="H1647" s="28"/>
    </row>
    <row r="1648" spans="1:8" s="22" customFormat="1">
      <c r="A1648" s="327">
        <v>9283191</v>
      </c>
      <c r="B1648" s="329" t="s">
        <v>4308</v>
      </c>
      <c r="C1648" s="23"/>
      <c r="D1648" s="23">
        <v>1</v>
      </c>
      <c r="E1648" s="24">
        <v>5898.17</v>
      </c>
      <c r="F1648" s="24">
        <f>E1648/100*$I$2*Main!$AF$2</f>
        <v>0</v>
      </c>
      <c r="G1648" s="25">
        <f>F1648*Main!$AF$4</f>
        <v>0</v>
      </c>
      <c r="H1648" s="28"/>
    </row>
    <row r="1649" spans="1:8" s="22" customFormat="1">
      <c r="A1649" s="327">
        <v>9283192</v>
      </c>
      <c r="B1649" s="329" t="s">
        <v>4309</v>
      </c>
      <c r="C1649" s="23"/>
      <c r="D1649" s="23">
        <v>1</v>
      </c>
      <c r="E1649" s="24">
        <v>7596.79</v>
      </c>
      <c r="F1649" s="24">
        <f>E1649/100*$I$2*Main!$AF$2</f>
        <v>0</v>
      </c>
      <c r="G1649" s="25">
        <f>F1649*Main!$AF$4</f>
        <v>0</v>
      </c>
      <c r="H1649" s="28"/>
    </row>
    <row r="1650" spans="1:8" s="22" customFormat="1">
      <c r="A1650" s="327">
        <v>9283228</v>
      </c>
      <c r="B1650" s="329" t="s">
        <v>4310</v>
      </c>
      <c r="C1650" s="23"/>
      <c r="D1650" s="23">
        <v>1</v>
      </c>
      <c r="E1650" s="24">
        <v>1969.85</v>
      </c>
      <c r="F1650" s="24">
        <f>E1650/100*$I$2*Main!$AF$2</f>
        <v>0</v>
      </c>
      <c r="G1650" s="25">
        <f>F1650*Main!$AF$4</f>
        <v>0</v>
      </c>
      <c r="H1650" s="28"/>
    </row>
    <row r="1651" spans="1:8" s="22" customFormat="1">
      <c r="A1651" s="327">
        <v>9283229</v>
      </c>
      <c r="B1651" s="329" t="s">
        <v>4311</v>
      </c>
      <c r="C1651" s="23"/>
      <c r="D1651" s="23">
        <v>1</v>
      </c>
      <c r="E1651" s="24">
        <v>2258.11</v>
      </c>
      <c r="F1651" s="24">
        <f>E1651/100*$I$2*Main!$AF$2</f>
        <v>0</v>
      </c>
      <c r="G1651" s="25">
        <f>F1651*Main!$AF$4</f>
        <v>0</v>
      </c>
      <c r="H1651" s="28"/>
    </row>
    <row r="1652" spans="1:8" s="22" customFormat="1">
      <c r="A1652" s="327">
        <v>9283231</v>
      </c>
      <c r="B1652" s="329" t="s">
        <v>4312</v>
      </c>
      <c r="C1652" s="23"/>
      <c r="D1652" s="23">
        <v>1</v>
      </c>
      <c r="E1652" s="24">
        <v>3987.67</v>
      </c>
      <c r="F1652" s="24">
        <f>E1652/100*$I$2*Main!$AF$2</f>
        <v>0</v>
      </c>
      <c r="G1652" s="25">
        <f>F1652*Main!$AF$4</f>
        <v>0</v>
      </c>
      <c r="H1652" s="28"/>
    </row>
    <row r="1653" spans="1:8" s="22" customFormat="1">
      <c r="A1653" s="327">
        <v>9283232</v>
      </c>
      <c r="B1653" s="329" t="s">
        <v>4313</v>
      </c>
      <c r="C1653" s="23"/>
      <c r="D1653" s="23">
        <v>1</v>
      </c>
      <c r="E1653" s="24">
        <v>5140.6899999999996</v>
      </c>
      <c r="F1653" s="24">
        <f>E1653/100*$I$2*Main!$AF$2</f>
        <v>0</v>
      </c>
      <c r="G1653" s="25">
        <f>F1653*Main!$AF$4</f>
        <v>0</v>
      </c>
      <c r="H1653" s="28"/>
    </row>
    <row r="1654" spans="1:8" s="22" customFormat="1">
      <c r="A1654" s="327">
        <v>9283233</v>
      </c>
      <c r="B1654" s="329" t="s">
        <v>4314</v>
      </c>
      <c r="C1654" s="23"/>
      <c r="D1654" s="23">
        <v>1</v>
      </c>
      <c r="E1654" s="24">
        <v>3114.11</v>
      </c>
      <c r="F1654" s="24">
        <f>E1654/100*$I$2*Main!$AF$2</f>
        <v>0</v>
      </c>
      <c r="G1654" s="25">
        <f>F1654*Main!$AF$4</f>
        <v>0</v>
      </c>
      <c r="H1654" s="28"/>
    </row>
    <row r="1655" spans="1:8" s="22" customFormat="1">
      <c r="A1655" s="327">
        <v>9283235</v>
      </c>
      <c r="B1655" s="329" t="s">
        <v>4315</v>
      </c>
      <c r="C1655" s="23"/>
      <c r="D1655" s="23">
        <v>1</v>
      </c>
      <c r="E1655" s="24">
        <v>3538.88</v>
      </c>
      <c r="F1655" s="24">
        <f>E1655/100*$I$2*Main!$AF$2</f>
        <v>0</v>
      </c>
      <c r="G1655" s="25">
        <f>F1655*Main!$AF$4</f>
        <v>0</v>
      </c>
      <c r="H1655" s="28"/>
    </row>
    <row r="1656" spans="1:8" s="22" customFormat="1">
      <c r="A1656" s="327">
        <v>9283237</v>
      </c>
      <c r="B1656" s="329" t="s">
        <v>4316</v>
      </c>
      <c r="C1656" s="23"/>
      <c r="D1656" s="23">
        <v>1</v>
      </c>
      <c r="E1656" s="24">
        <v>5898.17</v>
      </c>
      <c r="F1656" s="24">
        <f>E1656/100*$I$2*Main!$AF$2</f>
        <v>0</v>
      </c>
      <c r="G1656" s="25">
        <f>F1656*Main!$AF$4</f>
        <v>0</v>
      </c>
      <c r="H1656" s="28"/>
    </row>
    <row r="1657" spans="1:8" s="22" customFormat="1">
      <c r="A1657" s="327">
        <v>9283238</v>
      </c>
      <c r="B1657" s="329" t="s">
        <v>4317</v>
      </c>
      <c r="C1657" s="23"/>
      <c r="D1657" s="23">
        <v>1</v>
      </c>
      <c r="E1657" s="24">
        <v>7596.79</v>
      </c>
      <c r="F1657" s="24">
        <f>E1657/100*$I$2*Main!$AF$2</f>
        <v>0</v>
      </c>
      <c r="G1657" s="25">
        <f>F1657*Main!$AF$4</f>
        <v>0</v>
      </c>
      <c r="H1657" s="28"/>
    </row>
    <row r="1658" spans="1:8" s="22" customFormat="1">
      <c r="A1658" s="327">
        <v>9269992</v>
      </c>
      <c r="B1658" s="329" t="s">
        <v>4318</v>
      </c>
      <c r="C1658" s="23"/>
      <c r="D1658" s="23">
        <v>20000</v>
      </c>
      <c r="E1658" s="24">
        <v>245.54</v>
      </c>
      <c r="F1658" s="24">
        <f>E1658/100*$I$2*Main!$AF$2</f>
        <v>0</v>
      </c>
      <c r="G1658" s="25">
        <f>F1658*Main!$AF$4</f>
        <v>0</v>
      </c>
      <c r="H1658" s="28"/>
    </row>
    <row r="1659" spans="1:8" s="22" customFormat="1">
      <c r="A1659" s="327">
        <v>71925</v>
      </c>
      <c r="B1659" s="329" t="s">
        <v>3193</v>
      </c>
      <c r="C1659" s="23"/>
      <c r="D1659" s="23">
        <v>200</v>
      </c>
      <c r="E1659" s="24">
        <v>4.3600000000000003</v>
      </c>
      <c r="F1659" s="24">
        <f>E1659/100*$I$2*Main!$AF$2</f>
        <v>0</v>
      </c>
      <c r="G1659" s="25">
        <f>F1659*Main!$AF$4</f>
        <v>0</v>
      </c>
      <c r="H1659" s="28"/>
    </row>
    <row r="1660" spans="1:8" s="22" customFormat="1">
      <c r="A1660" s="327">
        <v>10085</v>
      </c>
      <c r="B1660" s="329" t="s">
        <v>1674</v>
      </c>
      <c r="C1660" s="23"/>
      <c r="D1660" s="23">
        <v>200</v>
      </c>
      <c r="E1660" s="24">
        <v>5.23</v>
      </c>
      <c r="F1660" s="24">
        <f>E1660/100*$I$2*Main!$AF$2</f>
        <v>0</v>
      </c>
      <c r="G1660" s="25">
        <f>F1660*Main!$AF$4</f>
        <v>0</v>
      </c>
      <c r="H1660" s="28"/>
    </row>
    <row r="1661" spans="1:8" s="22" customFormat="1">
      <c r="A1661" s="326">
        <v>9137114</v>
      </c>
      <c r="B1661" s="329" t="s">
        <v>4319</v>
      </c>
      <c r="C1661" s="23"/>
      <c r="D1661" s="23">
        <v>200</v>
      </c>
      <c r="E1661" s="24">
        <v>8.56</v>
      </c>
      <c r="F1661" s="24">
        <f>E1661/100*$I$2*Main!$AF$2</f>
        <v>0</v>
      </c>
      <c r="G1661" s="25">
        <f>F1661*Main!$AF$4</f>
        <v>0</v>
      </c>
      <c r="H1661" s="28"/>
    </row>
    <row r="1662" spans="1:8" s="22" customFormat="1">
      <c r="A1662" s="326">
        <v>51265</v>
      </c>
      <c r="B1662" s="329" t="s">
        <v>4320</v>
      </c>
      <c r="C1662" s="23"/>
      <c r="D1662" s="23">
        <v>200</v>
      </c>
      <c r="E1662" s="24">
        <v>4.55</v>
      </c>
      <c r="F1662" s="24">
        <f>E1662/100*$I$2*Main!$AF$2</f>
        <v>0</v>
      </c>
      <c r="G1662" s="25">
        <f>F1662*Main!$AF$4</f>
        <v>0</v>
      </c>
      <c r="H1662" s="28"/>
    </row>
    <row r="1663" spans="1:8" s="22" customFormat="1">
      <c r="A1663" s="326">
        <v>9278225</v>
      </c>
      <c r="B1663" s="329" t="s">
        <v>4321</v>
      </c>
      <c r="C1663" s="23"/>
      <c r="D1663" s="23">
        <v>200</v>
      </c>
      <c r="E1663" s="24">
        <v>5.2</v>
      </c>
      <c r="F1663" s="24">
        <f>E1663/100*$I$2*Main!$AF$2</f>
        <v>0</v>
      </c>
      <c r="G1663" s="25">
        <f>F1663*Main!$AF$4</f>
        <v>0</v>
      </c>
      <c r="H1663" s="28"/>
    </row>
    <row r="1664" spans="1:8" s="22" customFormat="1">
      <c r="A1664" s="326">
        <v>45167</v>
      </c>
      <c r="B1664" s="329" t="s">
        <v>4322</v>
      </c>
      <c r="C1664" s="23"/>
      <c r="D1664" s="23">
        <v>200</v>
      </c>
      <c r="E1664" s="24">
        <v>3.88</v>
      </c>
      <c r="F1664" s="24">
        <f>E1664/100*$I$2*Main!$AF$2</f>
        <v>0</v>
      </c>
      <c r="G1664" s="25">
        <f>F1664*Main!$AF$4</f>
        <v>0</v>
      </c>
      <c r="H1664" s="28"/>
    </row>
    <row r="1665" spans="1:8" s="22" customFormat="1">
      <c r="A1665" s="326">
        <v>45168</v>
      </c>
      <c r="B1665" s="329" t="s">
        <v>4323</v>
      </c>
      <c r="C1665" s="23"/>
      <c r="D1665" s="23">
        <v>200</v>
      </c>
      <c r="E1665" s="24">
        <v>5.0199999999999996</v>
      </c>
      <c r="F1665" s="24">
        <f>E1665/100*$I$2*Main!$AF$2</f>
        <v>0</v>
      </c>
      <c r="G1665" s="25">
        <f>F1665*Main!$AF$4</f>
        <v>0</v>
      </c>
      <c r="H1665" s="28"/>
    </row>
    <row r="1666" spans="1:8" s="22" customFormat="1">
      <c r="A1666" s="326">
        <v>9278224</v>
      </c>
      <c r="B1666" s="329" t="s">
        <v>4324</v>
      </c>
      <c r="C1666" s="23"/>
      <c r="D1666" s="23">
        <v>200</v>
      </c>
      <c r="E1666" s="24">
        <v>5.2</v>
      </c>
      <c r="F1666" s="24">
        <f>E1666/100*$I$2*Main!$AF$2</f>
        <v>0</v>
      </c>
      <c r="G1666" s="25">
        <f>F1666*Main!$AF$4</f>
        <v>0</v>
      </c>
      <c r="H1666" s="28"/>
    </row>
    <row r="1667" spans="1:8" s="22" customFormat="1">
      <c r="A1667" s="326">
        <v>9279197</v>
      </c>
      <c r="B1667" s="329" t="s">
        <v>4325</v>
      </c>
      <c r="C1667" s="23"/>
      <c r="D1667" s="23">
        <v>100</v>
      </c>
      <c r="E1667" s="24">
        <v>10.8</v>
      </c>
      <c r="F1667" s="24">
        <f>E1667/100*$I$2*Main!$AF$2</f>
        <v>0</v>
      </c>
      <c r="G1667" s="25">
        <f>F1667*Main!$AF$4</f>
        <v>0</v>
      </c>
      <c r="H1667" s="28"/>
    </row>
    <row r="1668" spans="1:8" s="22" customFormat="1">
      <c r="A1668" s="327">
        <v>9278452</v>
      </c>
      <c r="B1668" s="329" t="s">
        <v>3194</v>
      </c>
      <c r="C1668" s="23"/>
      <c r="D1668" s="23">
        <v>20</v>
      </c>
      <c r="E1668" s="24">
        <v>231.58</v>
      </c>
      <c r="F1668" s="24">
        <f>E1668/100*$I$2*Main!$AF$2</f>
        <v>0</v>
      </c>
      <c r="G1668" s="25">
        <f>F1668*Main!$AF$4</f>
        <v>0</v>
      </c>
      <c r="H1668" s="28"/>
    </row>
    <row r="1669" spans="1:8" s="22" customFormat="1">
      <c r="A1669" s="327">
        <v>9262213</v>
      </c>
      <c r="B1669" s="329" t="s">
        <v>3195</v>
      </c>
      <c r="C1669" s="23"/>
      <c r="D1669" s="23">
        <v>20</v>
      </c>
      <c r="E1669" s="24">
        <v>514.08000000000004</v>
      </c>
      <c r="F1669" s="24">
        <f>E1669/100*$I$2*Main!$AF$2</f>
        <v>0</v>
      </c>
      <c r="G1669" s="25">
        <f>F1669*Main!$AF$4</f>
        <v>0</v>
      </c>
      <c r="H1669" s="28"/>
    </row>
    <row r="1670" spans="1:8" s="22" customFormat="1">
      <c r="A1670" s="327">
        <v>9278453</v>
      </c>
      <c r="B1670" s="329" t="s">
        <v>3196</v>
      </c>
      <c r="C1670" s="23"/>
      <c r="D1670" s="23">
        <v>1</v>
      </c>
      <c r="E1670" s="24">
        <v>5137.8500000000004</v>
      </c>
      <c r="F1670" s="24">
        <f>E1670/100*$I$2*Main!$AF$2</f>
        <v>0</v>
      </c>
      <c r="G1670" s="25">
        <f>F1670*Main!$AF$4</f>
        <v>0</v>
      </c>
      <c r="H1670" s="28"/>
    </row>
    <row r="1671" spans="1:8" s="22" customFormat="1">
      <c r="A1671" s="327">
        <v>9256968</v>
      </c>
      <c r="B1671" s="329" t="s">
        <v>3215</v>
      </c>
      <c r="C1671" s="23"/>
      <c r="D1671" s="23">
        <v>1</v>
      </c>
      <c r="E1671" s="24">
        <v>2698.12</v>
      </c>
      <c r="F1671" s="24">
        <f>E1671/100*$I$2*Main!$AF$2</f>
        <v>0</v>
      </c>
      <c r="G1671" s="25">
        <f>F1671*Main!$AF$4</f>
        <v>0</v>
      </c>
      <c r="H1671" s="28"/>
    </row>
    <row r="1672" spans="1:8" s="22" customFormat="1">
      <c r="A1672" s="327">
        <v>9256969</v>
      </c>
      <c r="B1672" s="329" t="s">
        <v>3216</v>
      </c>
      <c r="C1672" s="23"/>
      <c r="D1672" s="23">
        <v>1</v>
      </c>
      <c r="E1672" s="24">
        <v>2698.12</v>
      </c>
      <c r="F1672" s="24">
        <f>E1672/100*$I$2*Main!$AF$2</f>
        <v>0</v>
      </c>
      <c r="G1672" s="25">
        <f>F1672*Main!$AF$4</f>
        <v>0</v>
      </c>
      <c r="H1672" s="28"/>
    </row>
    <row r="1673" spans="1:8" s="22" customFormat="1">
      <c r="A1673" s="327">
        <v>9256971</v>
      </c>
      <c r="B1673" s="329" t="s">
        <v>3217</v>
      </c>
      <c r="C1673" s="23"/>
      <c r="D1673" s="23">
        <v>1</v>
      </c>
      <c r="E1673" s="24">
        <v>2698.12</v>
      </c>
      <c r="F1673" s="24">
        <f>E1673/100*$I$2*Main!$AF$2</f>
        <v>0</v>
      </c>
      <c r="G1673" s="25">
        <f>F1673*Main!$AF$4</f>
        <v>0</v>
      </c>
      <c r="H1673" s="28"/>
    </row>
    <row r="1674" spans="1:8" s="22" customFormat="1">
      <c r="A1674" s="327">
        <v>9256999</v>
      </c>
      <c r="B1674" s="329" t="s">
        <v>3218</v>
      </c>
      <c r="C1674" s="23"/>
      <c r="D1674" s="23">
        <v>1</v>
      </c>
      <c r="E1674" s="24">
        <v>2698.12</v>
      </c>
      <c r="F1674" s="24">
        <f>E1674/100*$I$2*Main!$AF$2</f>
        <v>0</v>
      </c>
      <c r="G1674" s="25">
        <f>F1674*Main!$AF$4</f>
        <v>0</v>
      </c>
      <c r="H1674" s="28"/>
    </row>
    <row r="1675" spans="1:8" s="22" customFormat="1">
      <c r="A1675" s="327">
        <v>9257000</v>
      </c>
      <c r="B1675" s="329" t="s">
        <v>3219</v>
      </c>
      <c r="C1675" s="23"/>
      <c r="D1675" s="23">
        <v>1</v>
      </c>
      <c r="E1675" s="24">
        <v>2698.12</v>
      </c>
      <c r="F1675" s="24">
        <f>E1675/100*$I$2*Main!$AF$2</f>
        <v>0</v>
      </c>
      <c r="G1675" s="25">
        <f>F1675*Main!$AF$4</f>
        <v>0</v>
      </c>
      <c r="H1675" s="28"/>
    </row>
    <row r="1676" spans="1:8" s="22" customFormat="1">
      <c r="A1676" s="327">
        <v>9257002</v>
      </c>
      <c r="B1676" s="329" t="s">
        <v>3220</v>
      </c>
      <c r="C1676" s="23"/>
      <c r="D1676" s="23">
        <v>1</v>
      </c>
      <c r="E1676" s="24">
        <v>2698.12</v>
      </c>
      <c r="F1676" s="24">
        <f>E1676/100*$I$2*Main!$AF$2</f>
        <v>0</v>
      </c>
      <c r="G1676" s="25">
        <f>F1676*Main!$AF$4</f>
        <v>0</v>
      </c>
      <c r="H1676" s="28"/>
    </row>
    <row r="1677" spans="1:8" s="22" customFormat="1">
      <c r="A1677" s="327">
        <v>9257004</v>
      </c>
      <c r="B1677" s="329" t="s">
        <v>3221</v>
      </c>
      <c r="C1677" s="23"/>
      <c r="D1677" s="23">
        <v>1</v>
      </c>
      <c r="E1677" s="24">
        <v>2728.06</v>
      </c>
      <c r="F1677" s="24">
        <f>E1677/100*$I$2*Main!$AF$2</f>
        <v>0</v>
      </c>
      <c r="G1677" s="25">
        <f>F1677*Main!$AF$4</f>
        <v>0</v>
      </c>
      <c r="H1677" s="28"/>
    </row>
    <row r="1678" spans="1:8" s="22" customFormat="1">
      <c r="A1678" s="327">
        <v>9257006</v>
      </c>
      <c r="B1678" s="329" t="s">
        <v>3222</v>
      </c>
      <c r="C1678" s="23"/>
      <c r="D1678" s="23">
        <v>1</v>
      </c>
      <c r="E1678" s="24">
        <v>2757.74</v>
      </c>
      <c r="F1678" s="24">
        <f>E1678/100*$I$2*Main!$AF$2</f>
        <v>0</v>
      </c>
      <c r="G1678" s="25">
        <f>F1678*Main!$AF$4</f>
        <v>0</v>
      </c>
      <c r="H1678" s="28"/>
    </row>
    <row r="1679" spans="1:8" s="22" customFormat="1">
      <c r="A1679" s="327">
        <v>9257008</v>
      </c>
      <c r="B1679" s="329" t="s">
        <v>3223</v>
      </c>
      <c r="C1679" s="23"/>
      <c r="D1679" s="23">
        <v>1</v>
      </c>
      <c r="E1679" s="24">
        <v>2787.68</v>
      </c>
      <c r="F1679" s="24">
        <f>E1679/100*$I$2*Main!$AF$2</f>
        <v>0</v>
      </c>
      <c r="G1679" s="25">
        <f>F1679*Main!$AF$4</f>
        <v>0</v>
      </c>
      <c r="H1679" s="28"/>
    </row>
    <row r="1680" spans="1:8" s="22" customFormat="1">
      <c r="A1680" s="327">
        <v>9257010</v>
      </c>
      <c r="B1680" s="329" t="s">
        <v>3224</v>
      </c>
      <c r="C1680" s="23" t="s">
        <v>52</v>
      </c>
      <c r="D1680" s="23">
        <v>1</v>
      </c>
      <c r="E1680" s="24">
        <v>2947.03</v>
      </c>
      <c r="F1680" s="24">
        <f>E1680/100*$I$2*Main!$AF$2</f>
        <v>0</v>
      </c>
      <c r="G1680" s="25">
        <f>F1680*Main!$AF$4</f>
        <v>0</v>
      </c>
      <c r="H1680" s="28"/>
    </row>
    <row r="1681" spans="1:8" s="22" customFormat="1">
      <c r="A1681" s="327">
        <v>9268681</v>
      </c>
      <c r="B1681" s="329" t="s">
        <v>3225</v>
      </c>
      <c r="C1681" s="23" t="s">
        <v>52</v>
      </c>
      <c r="D1681" s="23">
        <v>1</v>
      </c>
      <c r="E1681" s="24">
        <v>2982.34</v>
      </c>
      <c r="F1681" s="24">
        <f>E1681/100*$I$2*Main!$AF$2</f>
        <v>0</v>
      </c>
      <c r="G1681" s="25">
        <f>F1681*Main!$AF$4</f>
        <v>0</v>
      </c>
      <c r="H1681" s="28"/>
    </row>
    <row r="1682" spans="1:8" s="22" customFormat="1">
      <c r="A1682" s="327">
        <v>9257034</v>
      </c>
      <c r="B1682" s="329" t="s">
        <v>3226</v>
      </c>
      <c r="C1682" s="23" t="s">
        <v>52</v>
      </c>
      <c r="D1682" s="23">
        <v>1</v>
      </c>
      <c r="E1682" s="24">
        <v>3423.68</v>
      </c>
      <c r="F1682" s="24">
        <f>E1682/100*$I$2*Main!$AF$2</f>
        <v>0</v>
      </c>
      <c r="G1682" s="25">
        <f>F1682*Main!$AF$4</f>
        <v>0</v>
      </c>
      <c r="H1682" s="28"/>
    </row>
    <row r="1683" spans="1:8" s="22" customFormat="1">
      <c r="A1683" s="327">
        <v>9257036</v>
      </c>
      <c r="B1683" s="329" t="s">
        <v>3227</v>
      </c>
      <c r="C1683" s="23" t="s">
        <v>52</v>
      </c>
      <c r="D1683" s="23">
        <v>1</v>
      </c>
      <c r="E1683" s="24">
        <v>3454.49</v>
      </c>
      <c r="F1683" s="24">
        <f>E1683/100*$I$2*Main!$AF$2</f>
        <v>0</v>
      </c>
      <c r="G1683" s="25">
        <f>F1683*Main!$AF$4</f>
        <v>0</v>
      </c>
      <c r="H1683" s="28"/>
    </row>
    <row r="1684" spans="1:8" s="22" customFormat="1">
      <c r="A1684" s="327">
        <v>9257038</v>
      </c>
      <c r="B1684" s="329" t="s">
        <v>3228</v>
      </c>
      <c r="C1684" s="23" t="s">
        <v>52</v>
      </c>
      <c r="D1684" s="23">
        <v>1</v>
      </c>
      <c r="E1684" s="24">
        <v>3618.67</v>
      </c>
      <c r="F1684" s="24">
        <f>E1684/100*$I$2*Main!$AF$2</f>
        <v>0</v>
      </c>
      <c r="G1684" s="25">
        <f>F1684*Main!$AF$4</f>
        <v>0</v>
      </c>
      <c r="H1684" s="28"/>
    </row>
    <row r="1685" spans="1:8" s="22" customFormat="1">
      <c r="A1685" s="327">
        <v>9257040</v>
      </c>
      <c r="B1685" s="329" t="s">
        <v>3229</v>
      </c>
      <c r="C1685" s="23" t="s">
        <v>52</v>
      </c>
      <c r="D1685" s="23">
        <v>1</v>
      </c>
      <c r="E1685" s="24">
        <v>3950.23</v>
      </c>
      <c r="F1685" s="24">
        <f>E1685/100*$I$2*Main!$AF$2</f>
        <v>0</v>
      </c>
      <c r="G1685" s="25">
        <f>F1685*Main!$AF$4</f>
        <v>0</v>
      </c>
      <c r="H1685" s="28"/>
    </row>
    <row r="1686" spans="1:8" s="22" customFormat="1">
      <c r="A1686" s="327">
        <v>9257041</v>
      </c>
      <c r="B1686" s="329" t="s">
        <v>3230</v>
      </c>
      <c r="C1686" s="23" t="s">
        <v>52</v>
      </c>
      <c r="D1686" s="23">
        <v>1</v>
      </c>
      <c r="E1686" s="24">
        <v>4099.8500000000004</v>
      </c>
      <c r="F1686" s="24">
        <f>E1686/100*$I$2*Main!$AF$2</f>
        <v>0</v>
      </c>
      <c r="G1686" s="25">
        <f>F1686*Main!$AF$4</f>
        <v>0</v>
      </c>
      <c r="H1686" s="28"/>
    </row>
    <row r="1687" spans="1:8" s="22" customFormat="1">
      <c r="A1687" s="327">
        <v>9256959</v>
      </c>
      <c r="B1687" s="329" t="s">
        <v>3231</v>
      </c>
      <c r="C1687" s="23"/>
      <c r="D1687" s="23">
        <v>10</v>
      </c>
      <c r="E1687" s="24">
        <v>1342.63</v>
      </c>
      <c r="F1687" s="24">
        <f>E1687/100*$I$2*Main!$AF$2</f>
        <v>0</v>
      </c>
      <c r="G1687" s="25">
        <f>F1687*Main!$AF$4</f>
        <v>0</v>
      </c>
      <c r="H1687" s="28"/>
    </row>
    <row r="1688" spans="1:8" s="22" customFormat="1">
      <c r="A1688" s="327">
        <v>9256960</v>
      </c>
      <c r="B1688" s="329" t="s">
        <v>3232</v>
      </c>
      <c r="C1688" s="23"/>
      <c r="D1688" s="23">
        <v>10</v>
      </c>
      <c r="E1688" s="24">
        <v>1342.63</v>
      </c>
      <c r="F1688" s="24">
        <f>E1688/100*$I$2*Main!$AF$2</f>
        <v>0</v>
      </c>
      <c r="G1688" s="25">
        <f>F1688*Main!$AF$4</f>
        <v>0</v>
      </c>
      <c r="H1688" s="28"/>
    </row>
    <row r="1689" spans="1:8" s="22" customFormat="1">
      <c r="A1689" s="327">
        <v>9256961</v>
      </c>
      <c r="B1689" s="329" t="s">
        <v>3233</v>
      </c>
      <c r="C1689" s="23"/>
      <c r="D1689" s="23">
        <v>10</v>
      </c>
      <c r="E1689" s="24">
        <v>1342.63</v>
      </c>
      <c r="F1689" s="24">
        <f>E1689/100*$I$2*Main!$AF$2</f>
        <v>0</v>
      </c>
      <c r="G1689" s="25">
        <f>F1689*Main!$AF$4</f>
        <v>0</v>
      </c>
      <c r="H1689" s="28"/>
    </row>
    <row r="1690" spans="1:8" s="22" customFormat="1">
      <c r="A1690" s="327">
        <v>9256962</v>
      </c>
      <c r="B1690" s="329" t="s">
        <v>3234</v>
      </c>
      <c r="C1690" s="23"/>
      <c r="D1690" s="23">
        <v>10</v>
      </c>
      <c r="E1690" s="24">
        <v>1342.63</v>
      </c>
      <c r="F1690" s="24">
        <f>E1690/100*$I$2*Main!$AF$2</f>
        <v>0</v>
      </c>
      <c r="G1690" s="25">
        <f>F1690*Main!$AF$4</f>
        <v>0</v>
      </c>
      <c r="H1690" s="28"/>
    </row>
    <row r="1691" spans="1:8" s="22" customFormat="1">
      <c r="A1691" s="327">
        <v>9256965</v>
      </c>
      <c r="B1691" s="329" t="s">
        <v>3235</v>
      </c>
      <c r="C1691" s="23"/>
      <c r="D1691" s="23">
        <v>10</v>
      </c>
      <c r="E1691" s="24">
        <v>1342.63</v>
      </c>
      <c r="F1691" s="24">
        <f>E1691/100*$I$2*Main!$AF$2</f>
        <v>0</v>
      </c>
      <c r="G1691" s="25">
        <f>F1691*Main!$AF$4</f>
        <v>0</v>
      </c>
      <c r="H1691" s="28"/>
    </row>
    <row r="1692" spans="1:8" s="22" customFormat="1">
      <c r="A1692" s="327">
        <v>9256966</v>
      </c>
      <c r="B1692" s="329" t="s">
        <v>3236</v>
      </c>
      <c r="C1692" s="23"/>
      <c r="D1692" s="23">
        <v>10</v>
      </c>
      <c r="E1692" s="24">
        <v>1342.63</v>
      </c>
      <c r="F1692" s="24">
        <f>E1692/100*$I$2*Main!$AF$2</f>
        <v>0</v>
      </c>
      <c r="G1692" s="25">
        <f>F1692*Main!$AF$4</f>
        <v>0</v>
      </c>
      <c r="H1692" s="28"/>
    </row>
    <row r="1693" spans="1:8" s="22" customFormat="1">
      <c r="A1693" s="327">
        <v>9256974</v>
      </c>
      <c r="B1693" s="329" t="s">
        <v>3237</v>
      </c>
      <c r="C1693" s="23"/>
      <c r="D1693" s="23">
        <v>10</v>
      </c>
      <c r="E1693" s="24">
        <v>1342.63</v>
      </c>
      <c r="F1693" s="24">
        <f>E1693/100*$I$2*Main!$AF$2</f>
        <v>0</v>
      </c>
      <c r="G1693" s="25">
        <f>F1693*Main!$AF$4</f>
        <v>0</v>
      </c>
      <c r="H1693" s="28"/>
    </row>
    <row r="1694" spans="1:8" s="22" customFormat="1">
      <c r="A1694" s="327">
        <v>9256975</v>
      </c>
      <c r="B1694" s="329" t="s">
        <v>3238</v>
      </c>
      <c r="C1694" s="23"/>
      <c r="D1694" s="23">
        <v>10</v>
      </c>
      <c r="E1694" s="24">
        <v>1342.63</v>
      </c>
      <c r="F1694" s="24">
        <f>E1694/100*$I$2*Main!$AF$2</f>
        <v>0</v>
      </c>
      <c r="G1694" s="25">
        <f>F1694*Main!$AF$4</f>
        <v>0</v>
      </c>
      <c r="H1694" s="28"/>
    </row>
    <row r="1695" spans="1:8" s="22" customFormat="1">
      <c r="A1695" s="327">
        <v>9256976</v>
      </c>
      <c r="B1695" s="329" t="s">
        <v>3239</v>
      </c>
      <c r="C1695" s="23"/>
      <c r="D1695" s="23">
        <v>10</v>
      </c>
      <c r="E1695" s="24">
        <v>1342.63</v>
      </c>
      <c r="F1695" s="24">
        <f>E1695/100*$I$2*Main!$AF$2</f>
        <v>0</v>
      </c>
      <c r="G1695" s="25">
        <f>F1695*Main!$AF$4</f>
        <v>0</v>
      </c>
      <c r="H1695" s="28"/>
    </row>
    <row r="1696" spans="1:8" s="22" customFormat="1">
      <c r="A1696" s="327">
        <v>9256977</v>
      </c>
      <c r="B1696" s="329" t="s">
        <v>3240</v>
      </c>
      <c r="C1696" s="23"/>
      <c r="D1696" s="23">
        <v>10</v>
      </c>
      <c r="E1696" s="24">
        <v>1342.63</v>
      </c>
      <c r="F1696" s="24">
        <f>E1696/100*$I$2*Main!$AF$2</f>
        <v>0</v>
      </c>
      <c r="G1696" s="25">
        <f>F1696*Main!$AF$4</f>
        <v>0</v>
      </c>
      <c r="H1696" s="28"/>
    </row>
    <row r="1697" spans="1:8" s="22" customFormat="1">
      <c r="A1697" s="327">
        <v>9256980</v>
      </c>
      <c r="B1697" s="329" t="s">
        <v>3241</v>
      </c>
      <c r="C1697" s="23"/>
      <c r="D1697" s="23">
        <v>10</v>
      </c>
      <c r="E1697" s="24">
        <v>1342.63</v>
      </c>
      <c r="F1697" s="24">
        <f>E1697/100*$I$2*Main!$AF$2</f>
        <v>0</v>
      </c>
      <c r="G1697" s="25">
        <f>F1697*Main!$AF$4</f>
        <v>0</v>
      </c>
      <c r="H1697" s="28"/>
    </row>
    <row r="1698" spans="1:8" s="22" customFormat="1">
      <c r="A1698" s="327">
        <v>9256981</v>
      </c>
      <c r="B1698" s="329" t="s">
        <v>3242</v>
      </c>
      <c r="C1698" s="23"/>
      <c r="D1698" s="23">
        <v>10</v>
      </c>
      <c r="E1698" s="24">
        <v>1342.63</v>
      </c>
      <c r="F1698" s="24">
        <f>E1698/100*$I$2*Main!$AF$2</f>
        <v>0</v>
      </c>
      <c r="G1698" s="25">
        <f>F1698*Main!$AF$4</f>
        <v>0</v>
      </c>
      <c r="H1698" s="28"/>
    </row>
    <row r="1699" spans="1:8" s="22" customFormat="1">
      <c r="A1699" s="327">
        <v>9256984</v>
      </c>
      <c r="B1699" s="329" t="s">
        <v>3243</v>
      </c>
      <c r="C1699" s="23"/>
      <c r="D1699" s="23">
        <v>10</v>
      </c>
      <c r="E1699" s="24">
        <v>1359.76</v>
      </c>
      <c r="F1699" s="24">
        <f>E1699/100*$I$2*Main!$AF$2</f>
        <v>0</v>
      </c>
      <c r="G1699" s="25">
        <f>F1699*Main!$AF$4</f>
        <v>0</v>
      </c>
      <c r="H1699" s="28"/>
    </row>
    <row r="1700" spans="1:8" s="22" customFormat="1">
      <c r="A1700" s="327">
        <v>9256985</v>
      </c>
      <c r="B1700" s="329" t="s">
        <v>3244</v>
      </c>
      <c r="C1700" s="23"/>
      <c r="D1700" s="23">
        <v>10</v>
      </c>
      <c r="E1700" s="24">
        <v>1359.76</v>
      </c>
      <c r="F1700" s="24">
        <f>E1700/100*$I$2*Main!$AF$2</f>
        <v>0</v>
      </c>
      <c r="G1700" s="25">
        <f>F1700*Main!$AF$4</f>
        <v>0</v>
      </c>
      <c r="H1700" s="28"/>
    </row>
    <row r="1701" spans="1:8" s="22" customFormat="1">
      <c r="A1701" s="327">
        <v>9256988</v>
      </c>
      <c r="B1701" s="329" t="s">
        <v>3245</v>
      </c>
      <c r="C1701" s="23"/>
      <c r="D1701" s="23">
        <v>10</v>
      </c>
      <c r="E1701" s="24">
        <v>1376.77</v>
      </c>
      <c r="F1701" s="24">
        <f>E1701/100*$I$2*Main!$AF$2</f>
        <v>0</v>
      </c>
      <c r="G1701" s="25">
        <f>F1701*Main!$AF$4</f>
        <v>0</v>
      </c>
      <c r="H1701" s="28"/>
    </row>
    <row r="1702" spans="1:8" s="22" customFormat="1">
      <c r="A1702" s="327">
        <v>9256989</v>
      </c>
      <c r="B1702" s="329" t="s">
        <v>3246</v>
      </c>
      <c r="C1702" s="23"/>
      <c r="D1702" s="23">
        <v>10</v>
      </c>
      <c r="E1702" s="24">
        <v>1376.77</v>
      </c>
      <c r="F1702" s="24">
        <f>E1702/100*$I$2*Main!$AF$2</f>
        <v>0</v>
      </c>
      <c r="G1702" s="25">
        <f>F1702*Main!$AF$4</f>
        <v>0</v>
      </c>
      <c r="H1702" s="28"/>
    </row>
    <row r="1703" spans="1:8" s="22" customFormat="1">
      <c r="A1703" s="327">
        <v>9256992</v>
      </c>
      <c r="B1703" s="329" t="s">
        <v>3247</v>
      </c>
      <c r="C1703" s="23"/>
      <c r="D1703" s="23">
        <v>10</v>
      </c>
      <c r="E1703" s="24">
        <v>1393.92</v>
      </c>
      <c r="F1703" s="24">
        <f>E1703/100*$I$2*Main!$AF$2</f>
        <v>0</v>
      </c>
      <c r="G1703" s="25">
        <f>F1703*Main!$AF$4</f>
        <v>0</v>
      </c>
      <c r="H1703" s="28"/>
    </row>
    <row r="1704" spans="1:8" s="22" customFormat="1">
      <c r="A1704" s="327">
        <v>9256993</v>
      </c>
      <c r="B1704" s="329" t="s">
        <v>3248</v>
      </c>
      <c r="C1704" s="23"/>
      <c r="D1704" s="23">
        <v>10</v>
      </c>
      <c r="E1704" s="24">
        <v>1393.92</v>
      </c>
      <c r="F1704" s="24">
        <f>E1704/100*$I$2*Main!$AF$2</f>
        <v>0</v>
      </c>
      <c r="G1704" s="25">
        <f>F1704*Main!$AF$4</f>
        <v>0</v>
      </c>
      <c r="H1704" s="28"/>
    </row>
    <row r="1705" spans="1:8" s="22" customFormat="1">
      <c r="A1705" s="327">
        <v>9256996</v>
      </c>
      <c r="B1705" s="329" t="s">
        <v>3249</v>
      </c>
      <c r="C1705" s="23" t="s">
        <v>52</v>
      </c>
      <c r="D1705" s="23">
        <v>10</v>
      </c>
      <c r="E1705" s="24">
        <v>1485.22</v>
      </c>
      <c r="F1705" s="24">
        <f>E1705/100*$I$2*Main!$AF$2</f>
        <v>0</v>
      </c>
      <c r="G1705" s="25">
        <f>F1705*Main!$AF$4</f>
        <v>0</v>
      </c>
      <c r="H1705" s="28"/>
    </row>
    <row r="1706" spans="1:8" s="22" customFormat="1">
      <c r="A1706" s="327">
        <v>9256997</v>
      </c>
      <c r="B1706" s="329" t="s">
        <v>3250</v>
      </c>
      <c r="C1706" s="23" t="s">
        <v>52</v>
      </c>
      <c r="D1706" s="23">
        <v>10</v>
      </c>
      <c r="E1706" s="24">
        <v>1485.22</v>
      </c>
      <c r="F1706" s="24">
        <f>E1706/100*$I$2*Main!$AF$2</f>
        <v>0</v>
      </c>
      <c r="G1706" s="25">
        <f>F1706*Main!$AF$4</f>
        <v>0</v>
      </c>
      <c r="H1706" s="151"/>
    </row>
    <row r="1707" spans="1:8" s="22" customFormat="1">
      <c r="A1707" s="327">
        <v>9268679</v>
      </c>
      <c r="B1707" s="329" t="s">
        <v>3251</v>
      </c>
      <c r="C1707" s="23" t="s">
        <v>52</v>
      </c>
      <c r="D1707" s="23">
        <v>10</v>
      </c>
      <c r="E1707" s="24">
        <v>1505.41</v>
      </c>
      <c r="F1707" s="24">
        <f>E1707/100*$I$2*Main!$AF$2</f>
        <v>0</v>
      </c>
      <c r="G1707" s="25">
        <f>F1707*Main!$AF$4</f>
        <v>0</v>
      </c>
      <c r="H1707" s="151"/>
    </row>
    <row r="1708" spans="1:8" s="22" customFormat="1">
      <c r="A1708" s="327">
        <v>9268680</v>
      </c>
      <c r="B1708" s="329" t="s">
        <v>3252</v>
      </c>
      <c r="C1708" s="23" t="s">
        <v>52</v>
      </c>
      <c r="D1708" s="23">
        <v>10</v>
      </c>
      <c r="E1708" s="24">
        <v>1505.41</v>
      </c>
      <c r="F1708" s="24">
        <f>E1708/100*$I$2*Main!$AF$2</f>
        <v>0</v>
      </c>
      <c r="G1708" s="25">
        <f>F1708*Main!$AF$4</f>
        <v>0</v>
      </c>
      <c r="H1708" s="151"/>
    </row>
    <row r="1709" spans="1:8" s="22" customFormat="1">
      <c r="A1709" s="327">
        <v>9257013</v>
      </c>
      <c r="B1709" s="329" t="s">
        <v>3253</v>
      </c>
      <c r="C1709" s="23" t="s">
        <v>52</v>
      </c>
      <c r="D1709" s="23">
        <v>10</v>
      </c>
      <c r="E1709" s="24">
        <v>1701.13</v>
      </c>
      <c r="F1709" s="24">
        <f>E1709/100*$I$2*Main!$AF$2</f>
        <v>0</v>
      </c>
      <c r="G1709" s="25">
        <f>F1709*Main!$AF$4</f>
        <v>0</v>
      </c>
      <c r="H1709" s="151"/>
    </row>
    <row r="1710" spans="1:8" s="22" customFormat="1">
      <c r="A1710" s="327">
        <v>9257014</v>
      </c>
      <c r="B1710" s="329" t="s">
        <v>3254</v>
      </c>
      <c r="C1710" s="23" t="s">
        <v>52</v>
      </c>
      <c r="D1710" s="23">
        <v>10</v>
      </c>
      <c r="E1710" s="24">
        <v>1701.13</v>
      </c>
      <c r="F1710" s="24">
        <f>E1710/100*$I$2*Main!$AF$2</f>
        <v>0</v>
      </c>
      <c r="G1710" s="25">
        <f>F1710*Main!$AF$4</f>
        <v>0</v>
      </c>
      <c r="H1710" s="28"/>
    </row>
    <row r="1711" spans="1:8" s="22" customFormat="1">
      <c r="A1711" s="327">
        <v>9257017</v>
      </c>
      <c r="B1711" s="329" t="s">
        <v>3255</v>
      </c>
      <c r="C1711" s="23" t="s">
        <v>52</v>
      </c>
      <c r="D1711" s="23">
        <v>10</v>
      </c>
      <c r="E1711" s="24">
        <v>1718.26</v>
      </c>
      <c r="F1711" s="24">
        <f>E1711/100*$I$2*Main!$AF$2</f>
        <v>0</v>
      </c>
      <c r="G1711" s="25">
        <f>F1711*Main!$AF$4</f>
        <v>0</v>
      </c>
      <c r="H1711" s="28"/>
    </row>
    <row r="1712" spans="1:8" s="22" customFormat="1">
      <c r="A1712" s="327">
        <v>9257018</v>
      </c>
      <c r="B1712" s="329" t="s">
        <v>3256</v>
      </c>
      <c r="C1712" s="23" t="s">
        <v>52</v>
      </c>
      <c r="D1712" s="23">
        <v>10</v>
      </c>
      <c r="E1712" s="24">
        <v>1718.26</v>
      </c>
      <c r="F1712" s="24">
        <f>E1712/100*$I$2*Main!$AF$2</f>
        <v>0</v>
      </c>
      <c r="G1712" s="25">
        <f>F1712*Main!$AF$4</f>
        <v>0</v>
      </c>
      <c r="H1712" s="28"/>
    </row>
    <row r="1713" spans="1:8" s="22" customFormat="1">
      <c r="A1713" s="327">
        <v>9257021</v>
      </c>
      <c r="B1713" s="329" t="s">
        <v>3257</v>
      </c>
      <c r="C1713" s="23" t="s">
        <v>52</v>
      </c>
      <c r="D1713" s="23">
        <v>10</v>
      </c>
      <c r="E1713" s="24">
        <v>1809.56</v>
      </c>
      <c r="F1713" s="24">
        <f>E1713/100*$I$2*Main!$AF$2</f>
        <v>0</v>
      </c>
      <c r="G1713" s="25">
        <f>F1713*Main!$AF$4</f>
        <v>0</v>
      </c>
      <c r="H1713" s="28"/>
    </row>
    <row r="1714" spans="1:8" s="22" customFormat="1">
      <c r="A1714" s="327">
        <v>9257022</v>
      </c>
      <c r="B1714" s="329" t="s">
        <v>3258</v>
      </c>
      <c r="C1714" s="23" t="s">
        <v>52</v>
      </c>
      <c r="D1714" s="23">
        <v>10</v>
      </c>
      <c r="E1714" s="24">
        <v>1809.56</v>
      </c>
      <c r="F1714" s="24">
        <f>E1714/100*$I$2*Main!$AF$2</f>
        <v>0</v>
      </c>
      <c r="G1714" s="25">
        <f>F1714*Main!$AF$4</f>
        <v>0</v>
      </c>
      <c r="H1714" s="28"/>
    </row>
    <row r="1715" spans="1:8" s="22" customFormat="1">
      <c r="A1715" s="327">
        <v>9257025</v>
      </c>
      <c r="B1715" s="329" t="s">
        <v>3259</v>
      </c>
      <c r="C1715" s="23" t="s">
        <v>52</v>
      </c>
      <c r="D1715" s="23">
        <v>10</v>
      </c>
      <c r="E1715" s="24">
        <v>1993.99</v>
      </c>
      <c r="F1715" s="24">
        <f>E1715/100*$I$2*Main!$AF$2</f>
        <v>0</v>
      </c>
      <c r="G1715" s="25">
        <f>F1715*Main!$AF$4</f>
        <v>0</v>
      </c>
      <c r="H1715" s="28"/>
    </row>
    <row r="1716" spans="1:8" s="22" customFormat="1">
      <c r="A1716" s="327">
        <v>9257026</v>
      </c>
      <c r="B1716" s="329" t="s">
        <v>3260</v>
      </c>
      <c r="C1716" s="23" t="s">
        <v>52</v>
      </c>
      <c r="D1716" s="23">
        <v>10</v>
      </c>
      <c r="E1716" s="24">
        <v>1993.99</v>
      </c>
      <c r="F1716" s="24">
        <f>E1716/100*$I$2*Main!$AF$2</f>
        <v>0</v>
      </c>
      <c r="G1716" s="25">
        <f>F1716*Main!$AF$4</f>
        <v>0</v>
      </c>
      <c r="H1716" s="28"/>
    </row>
    <row r="1717" spans="1:8" s="22" customFormat="1">
      <c r="A1717" s="327">
        <v>9257027</v>
      </c>
      <c r="B1717" s="329" t="s">
        <v>3261</v>
      </c>
      <c r="C1717" s="23" t="s">
        <v>52</v>
      </c>
      <c r="D1717" s="23">
        <v>5</v>
      </c>
      <c r="E1717" s="24">
        <v>2077.21</v>
      </c>
      <c r="F1717" s="24">
        <f>E1717/100*$I$2*Main!$AF$2</f>
        <v>0</v>
      </c>
      <c r="G1717" s="25">
        <f>F1717*Main!$AF$4</f>
        <v>0</v>
      </c>
      <c r="H1717" s="28"/>
    </row>
    <row r="1718" spans="1:8" s="22" customFormat="1">
      <c r="A1718" s="327">
        <v>9257028</v>
      </c>
      <c r="B1718" s="329" t="s">
        <v>3262</v>
      </c>
      <c r="C1718" s="23" t="s">
        <v>52</v>
      </c>
      <c r="D1718" s="23">
        <v>5</v>
      </c>
      <c r="E1718" s="24">
        <v>2077.21</v>
      </c>
      <c r="F1718" s="24">
        <f>E1718/100*$I$2*Main!$AF$2</f>
        <v>0</v>
      </c>
      <c r="G1718" s="25">
        <f>F1718*Main!$AF$4</f>
        <v>0</v>
      </c>
      <c r="H1718" s="28"/>
    </row>
    <row r="1719" spans="1:8" s="22" customFormat="1">
      <c r="A1719" s="326">
        <v>9257265</v>
      </c>
      <c r="B1719" s="329" t="s">
        <v>4326</v>
      </c>
      <c r="C1719" s="23"/>
      <c r="D1719" s="23">
        <v>5</v>
      </c>
      <c r="E1719" s="24">
        <v>661.88</v>
      </c>
      <c r="F1719" s="24">
        <f>E1719/100*$I$2*Main!$AF$2</f>
        <v>0</v>
      </c>
      <c r="G1719" s="25">
        <f>F1719*Main!$AF$4</f>
        <v>0</v>
      </c>
      <c r="H1719" s="28"/>
    </row>
    <row r="1720" spans="1:8" s="22" customFormat="1">
      <c r="A1720" s="327">
        <v>9257263</v>
      </c>
      <c r="B1720" s="329" t="s">
        <v>3263</v>
      </c>
      <c r="C1720" s="23"/>
      <c r="D1720" s="23">
        <v>100</v>
      </c>
      <c r="E1720" s="24">
        <v>255.59</v>
      </c>
      <c r="F1720" s="24">
        <f>E1720/100*$I$2*Main!$AF$2</f>
        <v>0</v>
      </c>
      <c r="G1720" s="25">
        <f>F1720*Main!$AF$4</f>
        <v>0</v>
      </c>
      <c r="H1720" s="28"/>
    </row>
    <row r="1721" spans="1:8" s="22" customFormat="1">
      <c r="A1721" s="327">
        <v>9257264</v>
      </c>
      <c r="B1721" s="329" t="s">
        <v>3264</v>
      </c>
      <c r="C1721" s="23"/>
      <c r="D1721" s="23">
        <v>100</v>
      </c>
      <c r="E1721" s="24">
        <v>255.59</v>
      </c>
      <c r="F1721" s="24">
        <f>E1721/100*$I$2*Main!$AF$2</f>
        <v>0</v>
      </c>
      <c r="G1721" s="25">
        <f>F1721*Main!$AF$4</f>
        <v>0</v>
      </c>
      <c r="H1721" s="28"/>
    </row>
    <row r="1722" spans="1:8" s="22" customFormat="1">
      <c r="A1722" s="327">
        <v>9257890</v>
      </c>
      <c r="B1722" s="329" t="s">
        <v>3265</v>
      </c>
      <c r="C1722" s="23"/>
      <c r="D1722" s="23">
        <v>1</v>
      </c>
      <c r="E1722" s="24">
        <v>3022.12</v>
      </c>
      <c r="F1722" s="24">
        <f>E1722/100*$I$2*Main!$AF$2</f>
        <v>0</v>
      </c>
      <c r="G1722" s="25">
        <f>F1722*Main!$AF$4</f>
        <v>0</v>
      </c>
      <c r="H1722" s="28"/>
    </row>
    <row r="1723" spans="1:8" s="22" customFormat="1">
      <c r="A1723" s="327">
        <v>9257891</v>
      </c>
      <c r="B1723" s="329" t="s">
        <v>3266</v>
      </c>
      <c r="C1723" s="23"/>
      <c r="D1723" s="23">
        <v>1</v>
      </c>
      <c r="E1723" s="24">
        <v>3022.12</v>
      </c>
      <c r="F1723" s="24">
        <f>E1723/100*$I$2*Main!$AF$2</f>
        <v>0</v>
      </c>
      <c r="G1723" s="25">
        <f>F1723*Main!$AF$4</f>
        <v>0</v>
      </c>
      <c r="H1723" s="28"/>
    </row>
    <row r="1724" spans="1:8" s="22" customFormat="1">
      <c r="A1724" s="327">
        <v>9257892</v>
      </c>
      <c r="B1724" s="329" t="s">
        <v>3267</v>
      </c>
      <c r="C1724" s="23"/>
      <c r="D1724" s="23">
        <v>1</v>
      </c>
      <c r="E1724" s="24">
        <v>3022.12</v>
      </c>
      <c r="F1724" s="24">
        <f>E1724/100*$I$2*Main!$AF$2</f>
        <v>0</v>
      </c>
      <c r="G1724" s="25">
        <f>F1724*Main!$AF$4</f>
        <v>0</v>
      </c>
      <c r="H1724" s="28"/>
    </row>
    <row r="1725" spans="1:8" s="22" customFormat="1">
      <c r="A1725" s="327">
        <v>9257893</v>
      </c>
      <c r="B1725" s="329" t="s">
        <v>3268</v>
      </c>
      <c r="C1725" s="23" t="s">
        <v>52</v>
      </c>
      <c r="D1725" s="23">
        <v>1</v>
      </c>
      <c r="E1725" s="24">
        <v>3022.12</v>
      </c>
      <c r="F1725" s="24">
        <f>E1725/100*$I$2*Main!$AF$2</f>
        <v>0</v>
      </c>
      <c r="G1725" s="25">
        <f>F1725*Main!$AF$4</f>
        <v>0</v>
      </c>
      <c r="H1725" s="28"/>
    </row>
    <row r="1726" spans="1:8" s="22" customFormat="1">
      <c r="A1726" s="327">
        <v>9256953</v>
      </c>
      <c r="B1726" s="329" t="s">
        <v>3269</v>
      </c>
      <c r="C1726" s="23"/>
      <c r="D1726" s="23">
        <v>1</v>
      </c>
      <c r="E1726" s="24">
        <v>2583.16</v>
      </c>
      <c r="F1726" s="24">
        <f>E1726/100*$I$2*Main!$AF$2</f>
        <v>0</v>
      </c>
      <c r="G1726" s="25">
        <f>F1726*Main!$AF$4</f>
        <v>0</v>
      </c>
      <c r="H1726" s="28"/>
    </row>
    <row r="1727" spans="1:8" s="22" customFormat="1">
      <c r="A1727" s="327">
        <v>9256954</v>
      </c>
      <c r="B1727" s="329" t="s">
        <v>3270</v>
      </c>
      <c r="C1727" s="23"/>
      <c r="D1727" s="23">
        <v>1</v>
      </c>
      <c r="E1727" s="24">
        <v>2587.7600000000002</v>
      </c>
      <c r="F1727" s="24">
        <f>E1727/100*$I$2*Main!$AF$2</f>
        <v>0</v>
      </c>
      <c r="G1727" s="25">
        <f>F1727*Main!$AF$4</f>
        <v>0</v>
      </c>
      <c r="H1727" s="28"/>
    </row>
    <row r="1728" spans="1:8" s="22" customFormat="1">
      <c r="A1728" s="327">
        <v>9256956</v>
      </c>
      <c r="B1728" s="329" t="s">
        <v>3271</v>
      </c>
      <c r="C1728" s="23"/>
      <c r="D1728" s="23">
        <v>1</v>
      </c>
      <c r="E1728" s="24">
        <v>2634.44</v>
      </c>
      <c r="F1728" s="24">
        <f>E1728/100*$I$2*Main!$AF$2</f>
        <v>0</v>
      </c>
      <c r="G1728" s="25">
        <f>F1728*Main!$AF$4</f>
        <v>0</v>
      </c>
      <c r="H1728" s="28"/>
    </row>
    <row r="1729" spans="1:8" s="22" customFormat="1">
      <c r="A1729" s="327">
        <v>9256883</v>
      </c>
      <c r="B1729" s="329" t="s">
        <v>3272</v>
      </c>
      <c r="C1729" s="23"/>
      <c r="D1729" s="23">
        <v>1</v>
      </c>
      <c r="E1729" s="24">
        <v>2326.2600000000002</v>
      </c>
      <c r="F1729" s="24">
        <f>E1729/100*$I$2*Main!$AF$2</f>
        <v>0</v>
      </c>
      <c r="G1729" s="25">
        <f>F1729*Main!$AF$4</f>
        <v>0</v>
      </c>
      <c r="H1729" s="28"/>
    </row>
    <row r="1730" spans="1:8" s="22" customFormat="1">
      <c r="A1730" s="327">
        <v>9256884</v>
      </c>
      <c r="B1730" s="329" t="s">
        <v>3273</v>
      </c>
      <c r="C1730" s="23"/>
      <c r="D1730" s="23">
        <v>1</v>
      </c>
      <c r="E1730" s="24">
        <v>2307.59</v>
      </c>
      <c r="F1730" s="24">
        <f>E1730/100*$I$2*Main!$AF$2</f>
        <v>0</v>
      </c>
      <c r="G1730" s="25">
        <f>F1730*Main!$AF$4</f>
        <v>0</v>
      </c>
      <c r="H1730" s="28"/>
    </row>
    <row r="1731" spans="1:8" s="22" customFormat="1">
      <c r="A1731" s="327">
        <v>9256886</v>
      </c>
      <c r="B1731" s="329" t="s">
        <v>3274</v>
      </c>
      <c r="C1731" s="23"/>
      <c r="D1731" s="23">
        <v>1</v>
      </c>
      <c r="E1731" s="24">
        <v>2354.3000000000002</v>
      </c>
      <c r="F1731" s="24">
        <f>E1731/100*$I$2*Main!$AF$2</f>
        <v>0</v>
      </c>
      <c r="G1731" s="25">
        <f>F1731*Main!$AF$4</f>
        <v>0</v>
      </c>
      <c r="H1731" s="28"/>
    </row>
    <row r="1732" spans="1:8" s="22" customFormat="1">
      <c r="A1732" s="327">
        <v>9256888</v>
      </c>
      <c r="B1732" s="329" t="s">
        <v>3275</v>
      </c>
      <c r="C1732" s="23"/>
      <c r="D1732" s="23">
        <v>1</v>
      </c>
      <c r="E1732" s="24">
        <v>2400.98</v>
      </c>
      <c r="F1732" s="24">
        <f>E1732/100*$I$2*Main!$AF$2</f>
        <v>0</v>
      </c>
      <c r="G1732" s="25">
        <f>F1732*Main!$AF$4</f>
        <v>0</v>
      </c>
      <c r="H1732" s="28"/>
    </row>
    <row r="1733" spans="1:8" s="22" customFormat="1">
      <c r="A1733" s="327">
        <v>9256890</v>
      </c>
      <c r="B1733" s="329" t="s">
        <v>3276</v>
      </c>
      <c r="C1733" s="23"/>
      <c r="D1733" s="23">
        <v>1</v>
      </c>
      <c r="E1733" s="24">
        <v>2447.66</v>
      </c>
      <c r="F1733" s="24">
        <f>E1733/100*$I$2*Main!$AF$2</f>
        <v>0</v>
      </c>
      <c r="G1733" s="25">
        <f>F1733*Main!$AF$4</f>
        <v>0</v>
      </c>
      <c r="H1733" s="151"/>
    </row>
    <row r="1734" spans="1:8" s="22" customFormat="1">
      <c r="A1734" s="327">
        <v>9256892</v>
      </c>
      <c r="B1734" s="329" t="s">
        <v>3277</v>
      </c>
      <c r="C1734" s="23"/>
      <c r="D1734" s="23">
        <v>1</v>
      </c>
      <c r="E1734" s="24">
        <v>2494.37</v>
      </c>
      <c r="F1734" s="24">
        <f>E1734/100*$I$2*Main!$AF$2</f>
        <v>0</v>
      </c>
      <c r="G1734" s="25">
        <f>F1734*Main!$AF$4</f>
        <v>0</v>
      </c>
      <c r="H1734" s="151"/>
    </row>
    <row r="1735" spans="1:8" s="22" customFormat="1">
      <c r="A1735" s="327">
        <v>9256894</v>
      </c>
      <c r="B1735" s="329" t="s">
        <v>3278</v>
      </c>
      <c r="C1735" s="23" t="s">
        <v>52</v>
      </c>
      <c r="D1735" s="23">
        <v>1</v>
      </c>
      <c r="E1735" s="24">
        <v>2578.42</v>
      </c>
      <c r="F1735" s="24">
        <f>E1735/100*$I$2*Main!$AF$2</f>
        <v>0</v>
      </c>
      <c r="G1735" s="25">
        <f>F1735*Main!$AF$4</f>
        <v>0</v>
      </c>
      <c r="H1735" s="28"/>
    </row>
    <row r="1736" spans="1:8" s="22" customFormat="1">
      <c r="A1736" s="327">
        <v>9256896</v>
      </c>
      <c r="B1736" s="329" t="s">
        <v>3279</v>
      </c>
      <c r="C1736" s="23" t="s">
        <v>52</v>
      </c>
      <c r="D1736" s="23">
        <v>1</v>
      </c>
      <c r="E1736" s="24">
        <v>2625.1</v>
      </c>
      <c r="F1736" s="24">
        <f>E1736/100*$I$2*Main!$AF$2</f>
        <v>0</v>
      </c>
      <c r="G1736" s="25">
        <f>F1736*Main!$AF$4</f>
        <v>0</v>
      </c>
      <c r="H1736" s="28"/>
    </row>
    <row r="1737" spans="1:8" s="22" customFormat="1">
      <c r="A1737" s="327">
        <v>9256944</v>
      </c>
      <c r="B1737" s="329" t="s">
        <v>3280</v>
      </c>
      <c r="C1737" s="23"/>
      <c r="D1737" s="23">
        <v>20</v>
      </c>
      <c r="E1737" s="24">
        <v>1158.29</v>
      </c>
      <c r="F1737" s="24">
        <f>E1737/100*$I$2*Main!$AF$2</f>
        <v>0</v>
      </c>
      <c r="G1737" s="25">
        <f>F1737*Main!$AF$4</f>
        <v>0</v>
      </c>
      <c r="H1737" s="28"/>
    </row>
    <row r="1738" spans="1:8" s="22" customFormat="1">
      <c r="A1738" s="327">
        <v>9256945</v>
      </c>
      <c r="B1738" s="329" t="s">
        <v>3281</v>
      </c>
      <c r="C1738" s="23"/>
      <c r="D1738" s="23">
        <v>20</v>
      </c>
      <c r="E1738" s="24">
        <v>1158.29</v>
      </c>
      <c r="F1738" s="24">
        <f>E1738/100*$I$2*Main!$AF$2</f>
        <v>0</v>
      </c>
      <c r="G1738" s="25">
        <f>F1738*Main!$AF$4</f>
        <v>0</v>
      </c>
      <c r="H1738" s="28"/>
    </row>
    <row r="1739" spans="1:8" s="22" customFormat="1">
      <c r="A1739" s="327">
        <v>9256946</v>
      </c>
      <c r="B1739" s="329" t="s">
        <v>3282</v>
      </c>
      <c r="C1739" s="23"/>
      <c r="D1739" s="23">
        <v>20</v>
      </c>
      <c r="E1739" s="24">
        <v>1148.3599999999999</v>
      </c>
      <c r="F1739" s="24">
        <f>E1739/100*$I$2*Main!$AF$2</f>
        <v>0</v>
      </c>
      <c r="G1739" s="25">
        <f>F1739*Main!$AF$4</f>
        <v>0</v>
      </c>
      <c r="H1739" s="28"/>
    </row>
    <row r="1740" spans="1:8" s="22" customFormat="1">
      <c r="A1740" s="327">
        <v>9256947</v>
      </c>
      <c r="B1740" s="329" t="s">
        <v>3283</v>
      </c>
      <c r="C1740" s="23"/>
      <c r="D1740" s="23">
        <v>20</v>
      </c>
      <c r="E1740" s="24">
        <v>1148.3599999999999</v>
      </c>
      <c r="F1740" s="24">
        <f>E1740/100*$I$2*Main!$AF$2</f>
        <v>0</v>
      </c>
      <c r="G1740" s="25">
        <f>F1740*Main!$AF$4</f>
        <v>0</v>
      </c>
      <c r="H1740" s="151"/>
    </row>
    <row r="1741" spans="1:8" s="22" customFormat="1">
      <c r="A1741" s="327">
        <v>9256950</v>
      </c>
      <c r="B1741" s="329" t="s">
        <v>3284</v>
      </c>
      <c r="C1741" s="23"/>
      <c r="D1741" s="23">
        <v>20</v>
      </c>
      <c r="E1741" s="24">
        <v>1173.19</v>
      </c>
      <c r="F1741" s="24">
        <f>E1741/100*$I$2*Main!$AF$2</f>
        <v>0</v>
      </c>
      <c r="G1741" s="25">
        <f>F1741*Main!$AF$4</f>
        <v>0</v>
      </c>
      <c r="H1741" s="151"/>
    </row>
    <row r="1742" spans="1:8" s="22" customFormat="1">
      <c r="A1742" s="327">
        <v>9256951</v>
      </c>
      <c r="B1742" s="329" t="s">
        <v>3285</v>
      </c>
      <c r="C1742" s="23"/>
      <c r="D1742" s="23">
        <v>20</v>
      </c>
      <c r="E1742" s="24">
        <v>1173.19</v>
      </c>
      <c r="F1742" s="24">
        <f>E1742/100*$I$2*Main!$AF$2</f>
        <v>0</v>
      </c>
      <c r="G1742" s="25">
        <f>F1742*Main!$AF$4</f>
        <v>0</v>
      </c>
      <c r="H1742" s="151"/>
    </row>
    <row r="1743" spans="1:8" s="22" customFormat="1">
      <c r="A1743" s="327">
        <v>9256854</v>
      </c>
      <c r="B1743" s="329" t="s">
        <v>3286</v>
      </c>
      <c r="C1743" s="23"/>
      <c r="D1743" s="23">
        <v>20</v>
      </c>
      <c r="E1743" s="24">
        <v>1158.29</v>
      </c>
      <c r="F1743" s="24">
        <f>E1743/100*$I$2*Main!$AF$2</f>
        <v>0</v>
      </c>
      <c r="G1743" s="25">
        <f>F1743*Main!$AF$4</f>
        <v>0</v>
      </c>
      <c r="H1743" s="28"/>
    </row>
    <row r="1744" spans="1:8" s="22" customFormat="1">
      <c r="A1744" s="327">
        <v>9256855</v>
      </c>
      <c r="B1744" s="329" t="s">
        <v>3287</v>
      </c>
      <c r="C1744" s="23"/>
      <c r="D1744" s="23">
        <v>20</v>
      </c>
      <c r="E1744" s="24">
        <v>1158.29</v>
      </c>
      <c r="F1744" s="24">
        <f>E1744/100*$I$2*Main!$AF$2</f>
        <v>0</v>
      </c>
      <c r="G1744" s="25">
        <f>F1744*Main!$AF$4</f>
        <v>0</v>
      </c>
      <c r="H1744" s="28"/>
    </row>
    <row r="1745" spans="1:8" s="22" customFormat="1">
      <c r="A1745" s="327">
        <v>9256856</v>
      </c>
      <c r="B1745" s="329" t="s">
        <v>3288</v>
      </c>
      <c r="C1745" s="23"/>
      <c r="D1745" s="23">
        <v>20</v>
      </c>
      <c r="E1745" s="24">
        <v>1148.3599999999999</v>
      </c>
      <c r="F1745" s="24">
        <f>E1745/100*$I$2*Main!$AF$2</f>
        <v>0</v>
      </c>
      <c r="G1745" s="25">
        <f>F1745*Main!$AF$4</f>
        <v>0</v>
      </c>
      <c r="H1745" s="28"/>
    </row>
    <row r="1746" spans="1:8" s="22" customFormat="1">
      <c r="A1746" s="327">
        <v>9256857</v>
      </c>
      <c r="B1746" s="329" t="s">
        <v>3289</v>
      </c>
      <c r="C1746" s="23"/>
      <c r="D1746" s="23">
        <v>20</v>
      </c>
      <c r="E1746" s="24">
        <v>1148.3599999999999</v>
      </c>
      <c r="F1746" s="24">
        <f>E1746/100*$I$2*Main!$AF$2</f>
        <v>0</v>
      </c>
      <c r="G1746" s="25">
        <f>F1746*Main!$AF$4</f>
        <v>0</v>
      </c>
      <c r="H1746" s="28"/>
    </row>
    <row r="1747" spans="1:8" s="22" customFormat="1">
      <c r="A1747" s="327">
        <v>9256860</v>
      </c>
      <c r="B1747" s="329" t="s">
        <v>3290</v>
      </c>
      <c r="C1747" s="23"/>
      <c r="D1747" s="23">
        <v>20</v>
      </c>
      <c r="E1747" s="24">
        <v>1173.19</v>
      </c>
      <c r="F1747" s="24">
        <f>E1747/100*$I$2*Main!$AF$2</f>
        <v>0</v>
      </c>
      <c r="G1747" s="25">
        <f>F1747*Main!$AF$4</f>
        <v>0</v>
      </c>
      <c r="H1747" s="28"/>
    </row>
    <row r="1748" spans="1:8" s="22" customFormat="1">
      <c r="A1748" s="327">
        <v>9256861</v>
      </c>
      <c r="B1748" s="329" t="s">
        <v>3291</v>
      </c>
      <c r="C1748" s="23"/>
      <c r="D1748" s="23">
        <v>20</v>
      </c>
      <c r="E1748" s="24">
        <v>1173.19</v>
      </c>
      <c r="F1748" s="24">
        <f>E1748/100*$I$2*Main!$AF$2</f>
        <v>0</v>
      </c>
      <c r="G1748" s="25">
        <f>F1748*Main!$AF$4</f>
        <v>0</v>
      </c>
      <c r="H1748" s="28"/>
    </row>
    <row r="1749" spans="1:8" s="22" customFormat="1">
      <c r="A1749" s="327">
        <v>9256864</v>
      </c>
      <c r="B1749" s="329" t="s">
        <v>3292</v>
      </c>
      <c r="C1749" s="23"/>
      <c r="D1749" s="23">
        <v>20</v>
      </c>
      <c r="E1749" s="24">
        <v>1198.04</v>
      </c>
      <c r="F1749" s="24">
        <f>E1749/100*$I$2*Main!$AF$2</f>
        <v>0</v>
      </c>
      <c r="G1749" s="25">
        <f>F1749*Main!$AF$4</f>
        <v>0</v>
      </c>
      <c r="H1749" s="28"/>
    </row>
    <row r="1750" spans="1:8" s="22" customFormat="1">
      <c r="A1750" s="327">
        <v>9256865</v>
      </c>
      <c r="B1750" s="329" t="s">
        <v>3293</v>
      </c>
      <c r="C1750" s="23"/>
      <c r="D1750" s="23">
        <v>20</v>
      </c>
      <c r="E1750" s="24">
        <v>1198.04</v>
      </c>
      <c r="F1750" s="24">
        <f>E1750/100*$I$2*Main!$AF$2</f>
        <v>0</v>
      </c>
      <c r="G1750" s="25">
        <f>F1750*Main!$AF$4</f>
        <v>0</v>
      </c>
      <c r="H1750" s="28"/>
    </row>
    <row r="1751" spans="1:8" s="22" customFormat="1">
      <c r="A1751" s="327">
        <v>9256868</v>
      </c>
      <c r="B1751" s="329" t="s">
        <v>3294</v>
      </c>
      <c r="C1751" s="23"/>
      <c r="D1751" s="23">
        <v>20</v>
      </c>
      <c r="E1751" s="24">
        <v>1222.8699999999999</v>
      </c>
      <c r="F1751" s="24">
        <f>E1751/100*$I$2*Main!$AF$2</f>
        <v>0</v>
      </c>
      <c r="G1751" s="25">
        <f>F1751*Main!$AF$4</f>
        <v>0</v>
      </c>
      <c r="H1751" s="28"/>
    </row>
    <row r="1752" spans="1:8" s="22" customFormat="1">
      <c r="A1752" s="327">
        <v>9256869</v>
      </c>
      <c r="B1752" s="329" t="s">
        <v>3295</v>
      </c>
      <c r="C1752" s="23"/>
      <c r="D1752" s="23">
        <v>20</v>
      </c>
      <c r="E1752" s="24">
        <v>1222.8699999999999</v>
      </c>
      <c r="F1752" s="24">
        <f>E1752/100*$I$2*Main!$AF$2</f>
        <v>0</v>
      </c>
      <c r="G1752" s="25">
        <f>F1752*Main!$AF$4</f>
        <v>0</v>
      </c>
      <c r="H1752" s="28"/>
    </row>
    <row r="1753" spans="1:8" s="22" customFormat="1">
      <c r="A1753" s="327">
        <v>9256872</v>
      </c>
      <c r="B1753" s="329" t="s">
        <v>3296</v>
      </c>
      <c r="C1753" s="23"/>
      <c r="D1753" s="23">
        <v>20</v>
      </c>
      <c r="E1753" s="24">
        <v>1247.74</v>
      </c>
      <c r="F1753" s="24">
        <f>E1753/100*$I$2*Main!$AF$2</f>
        <v>0</v>
      </c>
      <c r="G1753" s="25">
        <f>F1753*Main!$AF$4</f>
        <v>0</v>
      </c>
      <c r="H1753" s="28"/>
    </row>
    <row r="1754" spans="1:8" s="22" customFormat="1">
      <c r="A1754" s="327">
        <v>9256873</v>
      </c>
      <c r="B1754" s="329" t="s">
        <v>3297</v>
      </c>
      <c r="C1754" s="23"/>
      <c r="D1754" s="23">
        <v>20</v>
      </c>
      <c r="E1754" s="24">
        <v>1247.74</v>
      </c>
      <c r="F1754" s="24">
        <f>E1754/100*$I$2*Main!$AF$2</f>
        <v>0</v>
      </c>
      <c r="G1754" s="25">
        <f>F1754*Main!$AF$4</f>
        <v>0</v>
      </c>
      <c r="H1754" s="28"/>
    </row>
    <row r="1755" spans="1:8" s="22" customFormat="1">
      <c r="A1755" s="327">
        <v>9256876</v>
      </c>
      <c r="B1755" s="329" t="s">
        <v>3298</v>
      </c>
      <c r="C1755" s="23" t="s">
        <v>52</v>
      </c>
      <c r="D1755" s="23">
        <v>20</v>
      </c>
      <c r="E1755" s="24">
        <v>1292.44</v>
      </c>
      <c r="F1755" s="24">
        <f>E1755/100*$I$2*Main!$AF$2</f>
        <v>0</v>
      </c>
      <c r="G1755" s="25">
        <f>F1755*Main!$AF$4</f>
        <v>0</v>
      </c>
      <c r="H1755" s="151"/>
    </row>
    <row r="1756" spans="1:8" s="22" customFormat="1">
      <c r="A1756" s="327">
        <v>9256877</v>
      </c>
      <c r="B1756" s="329" t="s">
        <v>3299</v>
      </c>
      <c r="C1756" s="23" t="s">
        <v>52</v>
      </c>
      <c r="D1756" s="23">
        <v>20</v>
      </c>
      <c r="E1756" s="24">
        <v>1292.44</v>
      </c>
      <c r="F1756" s="24">
        <f>E1756/100*$I$2*Main!$AF$2</f>
        <v>0</v>
      </c>
      <c r="G1756" s="25">
        <f>F1756*Main!$AF$4</f>
        <v>0</v>
      </c>
      <c r="H1756" s="28"/>
    </row>
    <row r="1757" spans="1:8" s="22" customFormat="1">
      <c r="A1757" s="327">
        <v>9256880</v>
      </c>
      <c r="B1757" s="329" t="s">
        <v>3300</v>
      </c>
      <c r="C1757" s="23" t="s">
        <v>52</v>
      </c>
      <c r="D1757" s="23">
        <v>20</v>
      </c>
      <c r="E1757" s="24">
        <v>1317.3</v>
      </c>
      <c r="F1757" s="24">
        <f>E1757/100*$I$2*Main!$AF$2</f>
        <v>0</v>
      </c>
      <c r="G1757" s="25">
        <f>F1757*Main!$AF$4</f>
        <v>0</v>
      </c>
      <c r="H1757" s="28"/>
    </row>
    <row r="1758" spans="1:8" s="22" customFormat="1">
      <c r="A1758" s="327">
        <v>9256881</v>
      </c>
      <c r="B1758" s="329" t="s">
        <v>3301</v>
      </c>
      <c r="C1758" s="23" t="s">
        <v>52</v>
      </c>
      <c r="D1758" s="23">
        <v>20</v>
      </c>
      <c r="E1758" s="24">
        <v>1317.3</v>
      </c>
      <c r="F1758" s="24">
        <f>E1758/100*$I$2*Main!$AF$2</f>
        <v>0</v>
      </c>
      <c r="G1758" s="25">
        <f>F1758*Main!$AF$4</f>
        <v>0</v>
      </c>
      <c r="H1758" s="28"/>
    </row>
    <row r="1759" spans="1:8" s="22" customFormat="1">
      <c r="A1759" s="326">
        <v>9257262</v>
      </c>
      <c r="B1759" s="329" t="s">
        <v>4327</v>
      </c>
      <c r="C1759" s="23"/>
      <c r="D1759" s="23">
        <v>5</v>
      </c>
      <c r="E1759" s="24">
        <v>195.85</v>
      </c>
      <c r="F1759" s="24">
        <f>E1759/100*$I$2*Main!$AF$2</f>
        <v>0</v>
      </c>
      <c r="G1759" s="25">
        <f>F1759*Main!$AF$4</f>
        <v>0</v>
      </c>
      <c r="H1759" s="151"/>
    </row>
    <row r="1760" spans="1:8" s="22" customFormat="1">
      <c r="A1760" s="327">
        <v>9257260</v>
      </c>
      <c r="B1760" s="329" t="s">
        <v>3302</v>
      </c>
      <c r="C1760" s="23"/>
      <c r="D1760" s="23">
        <v>100</v>
      </c>
      <c r="E1760" s="24">
        <v>84.84</v>
      </c>
      <c r="F1760" s="24">
        <f>E1760/100*$I$2*Main!$AF$2</f>
        <v>0</v>
      </c>
      <c r="G1760" s="25">
        <f>F1760*Main!$AF$4</f>
        <v>0</v>
      </c>
      <c r="H1760" s="151"/>
    </row>
    <row r="1761" spans="1:8" s="22" customFormat="1">
      <c r="A1761" s="327">
        <v>9257261</v>
      </c>
      <c r="B1761" s="329" t="s">
        <v>3303</v>
      </c>
      <c r="C1761" s="23"/>
      <c r="D1761" s="23">
        <v>100</v>
      </c>
      <c r="E1761" s="24">
        <v>84.84</v>
      </c>
      <c r="F1761" s="24">
        <f>E1761/100*$I$2*Main!$AF$2</f>
        <v>0</v>
      </c>
      <c r="G1761" s="25">
        <f>F1761*Main!$AF$4</f>
        <v>0</v>
      </c>
      <c r="H1761" s="28"/>
    </row>
    <row r="1762" spans="1:8" s="22" customFormat="1">
      <c r="A1762" s="327">
        <v>9257894</v>
      </c>
      <c r="B1762" s="329" t="s">
        <v>3304</v>
      </c>
      <c r="C1762" s="23"/>
      <c r="D1762" s="23">
        <v>1</v>
      </c>
      <c r="E1762" s="24">
        <v>2934.11</v>
      </c>
      <c r="F1762" s="24">
        <f>E1762/100*$I$2*Main!$AF$2</f>
        <v>0</v>
      </c>
      <c r="G1762" s="25">
        <f>F1762*Main!$AF$4</f>
        <v>0</v>
      </c>
      <c r="H1762" s="151"/>
    </row>
    <row r="1763" spans="1:8" s="22" customFormat="1">
      <c r="A1763" s="327">
        <v>9257895</v>
      </c>
      <c r="B1763" s="329" t="s">
        <v>3305</v>
      </c>
      <c r="C1763" s="23"/>
      <c r="D1763" s="23">
        <v>1</v>
      </c>
      <c r="E1763" s="24">
        <v>2934.11</v>
      </c>
      <c r="F1763" s="24">
        <f>E1763/100*$I$2*Main!$AF$2</f>
        <v>0</v>
      </c>
      <c r="G1763" s="25">
        <f>F1763*Main!$AF$4</f>
        <v>0</v>
      </c>
      <c r="H1763" s="28"/>
    </row>
    <row r="1764" spans="1:8" s="22" customFormat="1">
      <c r="A1764" s="327">
        <v>9257896</v>
      </c>
      <c r="B1764" s="329" t="s">
        <v>3306</v>
      </c>
      <c r="C1764" s="23"/>
      <c r="D1764" s="23">
        <v>1</v>
      </c>
      <c r="E1764" s="24">
        <v>2934.11</v>
      </c>
      <c r="F1764" s="24">
        <f>E1764/100*$I$2*Main!$AF$2</f>
        <v>0</v>
      </c>
      <c r="G1764" s="25">
        <f>F1764*Main!$AF$4</f>
        <v>0</v>
      </c>
      <c r="H1764" s="28"/>
    </row>
    <row r="1765" spans="1:8" s="22" customFormat="1">
      <c r="A1765" s="327">
        <v>9256928</v>
      </c>
      <c r="B1765" s="329" t="s">
        <v>3307</v>
      </c>
      <c r="C1765" s="23"/>
      <c r="D1765" s="23">
        <v>1</v>
      </c>
      <c r="E1765" s="24">
        <v>2583.16</v>
      </c>
      <c r="F1765" s="24">
        <f>E1765/100*$I$2*Main!$AF$2</f>
        <v>0</v>
      </c>
      <c r="G1765" s="25">
        <f>F1765*Main!$AF$4</f>
        <v>0</v>
      </c>
      <c r="H1765" s="151"/>
    </row>
    <row r="1766" spans="1:8" s="22" customFormat="1">
      <c r="A1766" s="327">
        <v>9256929</v>
      </c>
      <c r="B1766" s="329" t="s">
        <v>3308</v>
      </c>
      <c r="C1766" s="23"/>
      <c r="D1766" s="23">
        <v>1</v>
      </c>
      <c r="E1766" s="24">
        <v>2587.7600000000002</v>
      </c>
      <c r="F1766" s="24">
        <f>E1766/100*$I$2*Main!$AF$2</f>
        <v>0</v>
      </c>
      <c r="G1766" s="25">
        <f>F1766*Main!$AF$4</f>
        <v>0</v>
      </c>
      <c r="H1766" s="151"/>
    </row>
    <row r="1767" spans="1:8" s="22" customFormat="1">
      <c r="A1767" s="327">
        <v>9256931</v>
      </c>
      <c r="B1767" s="329" t="s">
        <v>3309</v>
      </c>
      <c r="C1767" s="23"/>
      <c r="D1767" s="23">
        <v>1</v>
      </c>
      <c r="E1767" s="24">
        <v>2634.44</v>
      </c>
      <c r="F1767" s="24">
        <f>E1767/100*$I$2*Main!$AF$2</f>
        <v>0</v>
      </c>
      <c r="G1767" s="25">
        <f>F1767*Main!$AF$4</f>
        <v>0</v>
      </c>
      <c r="H1767" s="151"/>
    </row>
    <row r="1768" spans="1:8" s="22" customFormat="1">
      <c r="A1768" s="327">
        <v>9256933</v>
      </c>
      <c r="B1768" s="329" t="s">
        <v>3310</v>
      </c>
      <c r="C1768" s="23"/>
      <c r="D1768" s="23">
        <v>1</v>
      </c>
      <c r="E1768" s="24">
        <v>2681.12</v>
      </c>
      <c r="F1768" s="24">
        <f>E1768/100*$I$2*Main!$AF$2</f>
        <v>0</v>
      </c>
      <c r="G1768" s="25">
        <f>F1768*Main!$AF$4</f>
        <v>0</v>
      </c>
      <c r="H1768" s="151"/>
    </row>
    <row r="1769" spans="1:8" s="22" customFormat="1">
      <c r="A1769" s="327">
        <v>9256935</v>
      </c>
      <c r="B1769" s="329" t="s">
        <v>3311</v>
      </c>
      <c r="C1769" s="23"/>
      <c r="D1769" s="23">
        <v>1</v>
      </c>
      <c r="E1769" s="24">
        <v>2727.83</v>
      </c>
      <c r="F1769" s="24">
        <f>E1769/100*$I$2*Main!$AF$2</f>
        <v>0</v>
      </c>
      <c r="G1769" s="25">
        <f>F1769*Main!$AF$4</f>
        <v>0</v>
      </c>
      <c r="H1769" s="28"/>
    </row>
    <row r="1770" spans="1:8" s="22" customFormat="1">
      <c r="A1770" s="327">
        <v>9256937</v>
      </c>
      <c r="B1770" s="329" t="s">
        <v>3312</v>
      </c>
      <c r="C1770" s="23"/>
      <c r="D1770" s="23">
        <v>1</v>
      </c>
      <c r="E1770" s="24">
        <v>2774.52</v>
      </c>
      <c r="F1770" s="24">
        <f>E1770/100*$I$2*Main!$AF$2</f>
        <v>0</v>
      </c>
      <c r="G1770" s="25">
        <f>F1770*Main!$AF$4</f>
        <v>0</v>
      </c>
      <c r="H1770" s="151"/>
    </row>
    <row r="1771" spans="1:8" s="22" customFormat="1">
      <c r="A1771" s="327">
        <v>9256939</v>
      </c>
      <c r="B1771" s="329" t="s">
        <v>3313</v>
      </c>
      <c r="C1771" s="23" t="s">
        <v>52</v>
      </c>
      <c r="D1771" s="23">
        <v>1</v>
      </c>
      <c r="E1771" s="24">
        <v>2858.58</v>
      </c>
      <c r="F1771" s="24">
        <f>E1771/100*$I$2*Main!$AF$2</f>
        <v>0</v>
      </c>
      <c r="G1771" s="25">
        <f>F1771*Main!$AF$4</f>
        <v>0</v>
      </c>
      <c r="H1771" s="151"/>
    </row>
    <row r="1772" spans="1:8" s="22" customFormat="1">
      <c r="A1772" s="327">
        <v>9256941</v>
      </c>
      <c r="B1772" s="329" t="s">
        <v>3314</v>
      </c>
      <c r="C1772" s="23" t="s">
        <v>52</v>
      </c>
      <c r="D1772" s="23">
        <v>1</v>
      </c>
      <c r="E1772" s="24">
        <v>2905.28</v>
      </c>
      <c r="F1772" s="24">
        <f>E1772/100*$I$2*Main!$AF$2</f>
        <v>0</v>
      </c>
      <c r="G1772" s="25">
        <f>F1772*Main!$AF$4</f>
        <v>0</v>
      </c>
      <c r="H1772" s="151"/>
    </row>
    <row r="1773" spans="1:8" s="22" customFormat="1">
      <c r="A1773" s="327">
        <v>9256899</v>
      </c>
      <c r="B1773" s="329" t="s">
        <v>3315</v>
      </c>
      <c r="C1773" s="23"/>
      <c r="D1773" s="23">
        <v>20</v>
      </c>
      <c r="E1773" s="24">
        <v>1294.94</v>
      </c>
      <c r="F1773" s="24">
        <f>E1773/100*$I$2*Main!$AF$2</f>
        <v>0</v>
      </c>
      <c r="G1773" s="25">
        <f>F1773*Main!$AF$4</f>
        <v>0</v>
      </c>
      <c r="H1773" s="151"/>
    </row>
    <row r="1774" spans="1:8" s="22" customFormat="1">
      <c r="A1774" s="327">
        <v>9256900</v>
      </c>
      <c r="B1774" s="329" t="s">
        <v>3316</v>
      </c>
      <c r="C1774" s="23"/>
      <c r="D1774" s="23">
        <v>20</v>
      </c>
      <c r="E1774" s="24">
        <v>1294.94</v>
      </c>
      <c r="F1774" s="24">
        <f>E1774/100*$I$2*Main!$AF$2</f>
        <v>0</v>
      </c>
      <c r="G1774" s="25">
        <f>F1774*Main!$AF$4</f>
        <v>0</v>
      </c>
      <c r="H1774" s="151"/>
    </row>
    <row r="1775" spans="1:8" s="22" customFormat="1">
      <c r="A1775" s="327">
        <v>9256901</v>
      </c>
      <c r="B1775" s="329" t="s">
        <v>3317</v>
      </c>
      <c r="C1775" s="23"/>
      <c r="D1775" s="23">
        <v>20</v>
      </c>
      <c r="E1775" s="24">
        <v>1297.3900000000001</v>
      </c>
      <c r="F1775" s="24">
        <f>E1775/100*$I$2*Main!$AF$2</f>
        <v>0</v>
      </c>
      <c r="G1775" s="25">
        <f>F1775*Main!$AF$4</f>
        <v>0</v>
      </c>
      <c r="H1775" s="151"/>
    </row>
    <row r="1776" spans="1:8" s="22" customFormat="1">
      <c r="A1776" s="327">
        <v>9256902</v>
      </c>
      <c r="B1776" s="329" t="s">
        <v>3318</v>
      </c>
      <c r="C1776" s="23"/>
      <c r="D1776" s="23">
        <v>20</v>
      </c>
      <c r="E1776" s="24">
        <v>1297.3900000000001</v>
      </c>
      <c r="F1776" s="24">
        <f>E1776/100*$I$2*Main!$AF$2</f>
        <v>0</v>
      </c>
      <c r="G1776" s="25">
        <f>F1776*Main!$AF$4</f>
        <v>0</v>
      </c>
      <c r="H1776" s="151"/>
    </row>
    <row r="1777" spans="1:8" s="22" customFormat="1">
      <c r="A1777" s="327">
        <v>9256905</v>
      </c>
      <c r="B1777" s="329" t="s">
        <v>3319</v>
      </c>
      <c r="C1777" s="23"/>
      <c r="D1777" s="23">
        <v>20</v>
      </c>
      <c r="E1777" s="24">
        <v>1322.27</v>
      </c>
      <c r="F1777" s="24">
        <f>E1777/100*$I$2*Main!$AF$2</f>
        <v>0</v>
      </c>
      <c r="G1777" s="25">
        <f>F1777*Main!$AF$4</f>
        <v>0</v>
      </c>
      <c r="H1777" s="28"/>
    </row>
    <row r="1778" spans="1:8" s="22" customFormat="1">
      <c r="A1778" s="327">
        <v>9256906</v>
      </c>
      <c r="B1778" s="329" t="s">
        <v>3320</v>
      </c>
      <c r="C1778" s="23"/>
      <c r="D1778" s="23">
        <v>20</v>
      </c>
      <c r="E1778" s="24">
        <v>1322.27</v>
      </c>
      <c r="F1778" s="24">
        <f>E1778/100*$I$2*Main!$AF$2</f>
        <v>0</v>
      </c>
      <c r="G1778" s="25">
        <f>F1778*Main!$AF$4</f>
        <v>0</v>
      </c>
      <c r="H1778" s="151"/>
    </row>
    <row r="1779" spans="1:8" s="22" customFormat="1">
      <c r="A1779" s="327">
        <v>9256909</v>
      </c>
      <c r="B1779" s="329" t="s">
        <v>3321</v>
      </c>
      <c r="C1779" s="23"/>
      <c r="D1779" s="23">
        <v>20</v>
      </c>
      <c r="E1779" s="24">
        <v>1347.08</v>
      </c>
      <c r="F1779" s="24">
        <f>E1779/100*$I$2*Main!$AF$2</f>
        <v>0</v>
      </c>
      <c r="G1779" s="25">
        <f>F1779*Main!$AF$4</f>
        <v>0</v>
      </c>
      <c r="H1779" s="151"/>
    </row>
    <row r="1780" spans="1:8" s="22" customFormat="1">
      <c r="A1780" s="327">
        <v>9256910</v>
      </c>
      <c r="B1780" s="329" t="s">
        <v>3322</v>
      </c>
      <c r="C1780" s="23"/>
      <c r="D1780" s="23">
        <v>20</v>
      </c>
      <c r="E1780" s="24">
        <v>1347.08</v>
      </c>
      <c r="F1780" s="24">
        <f>E1780/100*$I$2*Main!$AF$2</f>
        <v>0</v>
      </c>
      <c r="G1780" s="25">
        <f>F1780*Main!$AF$4</f>
        <v>0</v>
      </c>
      <c r="H1780" s="151"/>
    </row>
    <row r="1781" spans="1:8" s="22" customFormat="1">
      <c r="A1781" s="327">
        <v>9256913</v>
      </c>
      <c r="B1781" s="329" t="s">
        <v>3323</v>
      </c>
      <c r="C1781" s="23"/>
      <c r="D1781" s="23">
        <v>20</v>
      </c>
      <c r="E1781" s="24">
        <v>1371.94</v>
      </c>
      <c r="F1781" s="24">
        <f>E1781/100*$I$2*Main!$AF$2</f>
        <v>0</v>
      </c>
      <c r="G1781" s="25">
        <f>F1781*Main!$AF$4</f>
        <v>0</v>
      </c>
      <c r="H1781" s="28"/>
    </row>
    <row r="1782" spans="1:8" s="22" customFormat="1">
      <c r="A1782" s="327">
        <v>9256914</v>
      </c>
      <c r="B1782" s="329" t="s">
        <v>3324</v>
      </c>
      <c r="C1782" s="23"/>
      <c r="D1782" s="23">
        <v>20</v>
      </c>
      <c r="E1782" s="24">
        <v>1371.94</v>
      </c>
      <c r="F1782" s="24">
        <f>E1782/100*$I$2*Main!$AF$2</f>
        <v>0</v>
      </c>
      <c r="G1782" s="25">
        <f>F1782*Main!$AF$4</f>
        <v>0</v>
      </c>
      <c r="H1782" s="28"/>
    </row>
    <row r="1783" spans="1:8" s="22" customFormat="1">
      <c r="A1783" s="327">
        <v>9256917</v>
      </c>
      <c r="B1783" s="329" t="s">
        <v>3325</v>
      </c>
      <c r="C1783" s="23"/>
      <c r="D1783" s="23">
        <v>20</v>
      </c>
      <c r="E1783" s="24">
        <v>1396.8</v>
      </c>
      <c r="F1783" s="24">
        <f>E1783/100*$I$2*Main!$AF$2</f>
        <v>0</v>
      </c>
      <c r="G1783" s="25">
        <f>F1783*Main!$AF$4</f>
        <v>0</v>
      </c>
      <c r="H1783" s="28"/>
    </row>
    <row r="1784" spans="1:8" s="22" customFormat="1">
      <c r="A1784" s="327">
        <v>9256918</v>
      </c>
      <c r="B1784" s="329" t="s">
        <v>3326</v>
      </c>
      <c r="C1784" s="23"/>
      <c r="D1784" s="23">
        <v>20</v>
      </c>
      <c r="E1784" s="24">
        <v>1396.8</v>
      </c>
      <c r="F1784" s="24">
        <f>E1784/100*$I$2*Main!$AF$2</f>
        <v>0</v>
      </c>
      <c r="G1784" s="25">
        <f>F1784*Main!$AF$4</f>
        <v>0</v>
      </c>
      <c r="H1784" s="28"/>
    </row>
    <row r="1785" spans="1:8" s="22" customFormat="1">
      <c r="A1785" s="327">
        <v>9256921</v>
      </c>
      <c r="B1785" s="329" t="s">
        <v>3327</v>
      </c>
      <c r="C1785" s="23" t="s">
        <v>52</v>
      </c>
      <c r="D1785" s="23">
        <v>20</v>
      </c>
      <c r="E1785" s="24">
        <v>1441.51</v>
      </c>
      <c r="F1785" s="24">
        <f>E1785/100*$I$2*Main!$AF$2</f>
        <v>0</v>
      </c>
      <c r="G1785" s="25">
        <f>F1785*Main!$AF$4</f>
        <v>0</v>
      </c>
      <c r="H1785" s="28"/>
    </row>
    <row r="1786" spans="1:8" s="22" customFormat="1">
      <c r="A1786" s="327">
        <v>9256922</v>
      </c>
      <c r="B1786" s="329" t="s">
        <v>3328</v>
      </c>
      <c r="C1786" s="23" t="s">
        <v>52</v>
      </c>
      <c r="D1786" s="23">
        <v>20</v>
      </c>
      <c r="E1786" s="24">
        <v>1441.51</v>
      </c>
      <c r="F1786" s="24">
        <f>E1786/100*$I$2*Main!$AF$2</f>
        <v>0</v>
      </c>
      <c r="G1786" s="25">
        <f>F1786*Main!$AF$4</f>
        <v>0</v>
      </c>
      <c r="H1786" s="28"/>
    </row>
    <row r="1787" spans="1:8" s="22" customFormat="1">
      <c r="A1787" s="327">
        <v>9256925</v>
      </c>
      <c r="B1787" s="329" t="s">
        <v>3329</v>
      </c>
      <c r="C1787" s="23" t="s">
        <v>52</v>
      </c>
      <c r="D1787" s="23">
        <v>20</v>
      </c>
      <c r="E1787" s="24">
        <v>1486.22</v>
      </c>
      <c r="F1787" s="24">
        <f>E1787/100*$I$2*Main!$AF$2</f>
        <v>0</v>
      </c>
      <c r="G1787" s="25">
        <f>F1787*Main!$AF$4</f>
        <v>0</v>
      </c>
      <c r="H1787" s="28"/>
    </row>
    <row r="1788" spans="1:8" s="22" customFormat="1">
      <c r="A1788" s="327">
        <v>9256926</v>
      </c>
      <c r="B1788" s="329" t="s">
        <v>3330</v>
      </c>
      <c r="C1788" s="23" t="s">
        <v>52</v>
      </c>
      <c r="D1788" s="23">
        <v>20</v>
      </c>
      <c r="E1788" s="24">
        <v>1486.22</v>
      </c>
      <c r="F1788" s="24">
        <f>E1788/100*$I$2*Main!$AF$2</f>
        <v>0</v>
      </c>
      <c r="G1788" s="25">
        <f>F1788*Main!$AF$4</f>
        <v>0</v>
      </c>
      <c r="H1788" s="28"/>
    </row>
    <row r="1789" spans="1:8" s="22" customFormat="1">
      <c r="A1789" s="326">
        <v>9234494</v>
      </c>
      <c r="B1789" s="329" t="s">
        <v>585</v>
      </c>
      <c r="C1789" s="23"/>
      <c r="D1789" s="23">
        <v>1</v>
      </c>
      <c r="E1789" s="24">
        <v>3187.24</v>
      </c>
      <c r="F1789" s="24">
        <f>E1789/100*$I$2*Main!$AF$2</f>
        <v>0</v>
      </c>
      <c r="G1789" s="25">
        <f>F1789*Main!$AF$4</f>
        <v>0</v>
      </c>
      <c r="H1789" s="28"/>
    </row>
    <row r="1790" spans="1:8" s="22" customFormat="1">
      <c r="A1790" s="326">
        <v>9150996</v>
      </c>
      <c r="B1790" s="329" t="s">
        <v>585</v>
      </c>
      <c r="C1790" s="23"/>
      <c r="D1790" s="23">
        <v>1</v>
      </c>
      <c r="E1790" s="24">
        <v>3266.9</v>
      </c>
      <c r="F1790" s="24">
        <f>E1790/100*$I$2*Main!$AF$2</f>
        <v>0</v>
      </c>
      <c r="G1790" s="25">
        <f>F1790*Main!$AF$4</f>
        <v>0</v>
      </c>
      <c r="H1790" s="28"/>
    </row>
    <row r="1791" spans="1:8" s="22" customFormat="1">
      <c r="A1791" s="326">
        <v>9150678</v>
      </c>
      <c r="B1791" s="329" t="s">
        <v>588</v>
      </c>
      <c r="C1791" s="23"/>
      <c r="D1791" s="23">
        <v>1</v>
      </c>
      <c r="E1791" s="24">
        <v>2522.7199999999998</v>
      </c>
      <c r="F1791" s="24">
        <f>E1791/100*$I$2*Main!$AF$2</f>
        <v>0</v>
      </c>
      <c r="G1791" s="25">
        <f>F1791*Main!$AF$4</f>
        <v>0</v>
      </c>
      <c r="H1791" s="28"/>
    </row>
    <row r="1792" spans="1:8" s="22" customFormat="1">
      <c r="A1792" s="326">
        <v>9150679</v>
      </c>
      <c r="B1792" s="329" t="s">
        <v>589</v>
      </c>
      <c r="C1792" s="23"/>
      <c r="D1792" s="23">
        <v>1</v>
      </c>
      <c r="E1792" s="24">
        <v>2537.83</v>
      </c>
      <c r="F1792" s="24">
        <f>E1792/100*$I$2*Main!$AF$2</f>
        <v>0</v>
      </c>
      <c r="G1792" s="25">
        <f>F1792*Main!$AF$4</f>
        <v>0</v>
      </c>
      <c r="H1792" s="28"/>
    </row>
    <row r="1793" spans="1:8" s="22" customFormat="1">
      <c r="A1793" s="326">
        <v>9150680</v>
      </c>
      <c r="B1793" s="329" t="s">
        <v>590</v>
      </c>
      <c r="C1793" s="23"/>
      <c r="D1793" s="23">
        <v>1</v>
      </c>
      <c r="E1793" s="24">
        <v>2562.98</v>
      </c>
      <c r="F1793" s="24">
        <f>E1793/100*$I$2*Main!$AF$2</f>
        <v>0</v>
      </c>
      <c r="G1793" s="25">
        <f>F1793*Main!$AF$4</f>
        <v>0</v>
      </c>
      <c r="H1793" s="28"/>
    </row>
    <row r="1794" spans="1:8" s="22" customFormat="1">
      <c r="A1794" s="326">
        <v>9150681</v>
      </c>
      <c r="B1794" s="329" t="s">
        <v>591</v>
      </c>
      <c r="C1794" s="23"/>
      <c r="D1794" s="23">
        <v>1</v>
      </c>
      <c r="E1794" s="24">
        <v>2588.12</v>
      </c>
      <c r="F1794" s="24">
        <f>E1794/100*$I$2*Main!$AF$2</f>
        <v>0</v>
      </c>
      <c r="G1794" s="25">
        <f>F1794*Main!$AF$4</f>
        <v>0</v>
      </c>
      <c r="H1794" s="28"/>
    </row>
    <row r="1795" spans="1:8" s="22" customFormat="1">
      <c r="A1795" s="326">
        <v>9150682</v>
      </c>
      <c r="B1795" s="329" t="s">
        <v>592</v>
      </c>
      <c r="C1795" s="23"/>
      <c r="D1795" s="23">
        <v>1</v>
      </c>
      <c r="E1795" s="24">
        <v>2613.25</v>
      </c>
      <c r="F1795" s="24">
        <f>E1795/100*$I$2*Main!$AF$2</f>
        <v>0</v>
      </c>
      <c r="G1795" s="25">
        <f>F1795*Main!$AF$4</f>
        <v>0</v>
      </c>
      <c r="H1795" s="28"/>
    </row>
    <row r="1796" spans="1:8" s="22" customFormat="1">
      <c r="A1796" s="326">
        <v>9150683</v>
      </c>
      <c r="B1796" s="329" t="s">
        <v>593</v>
      </c>
      <c r="C1796" s="23"/>
      <c r="D1796" s="23">
        <v>1</v>
      </c>
      <c r="E1796" s="24">
        <v>2638.39</v>
      </c>
      <c r="F1796" s="24">
        <f>E1796/100*$I$2*Main!$AF$2</f>
        <v>0</v>
      </c>
      <c r="G1796" s="25">
        <f>F1796*Main!$AF$4</f>
        <v>0</v>
      </c>
      <c r="H1796" s="28"/>
    </row>
    <row r="1797" spans="1:8" s="22" customFormat="1">
      <c r="A1797" s="326">
        <v>9150684</v>
      </c>
      <c r="B1797" s="329" t="s">
        <v>3619</v>
      </c>
      <c r="C1797" s="23" t="s">
        <v>52</v>
      </c>
      <c r="D1797" s="23">
        <v>1</v>
      </c>
      <c r="E1797" s="24">
        <v>2663.52</v>
      </c>
      <c r="F1797" s="24">
        <f>E1797/100*$I$2*Main!$AF$2</f>
        <v>0</v>
      </c>
      <c r="G1797" s="25">
        <f>F1797*Main!$AF$4</f>
        <v>0</v>
      </c>
      <c r="H1797" s="28"/>
    </row>
    <row r="1798" spans="1:8" s="22" customFormat="1">
      <c r="A1798" s="326">
        <v>9150685</v>
      </c>
      <c r="B1798" s="329" t="s">
        <v>3620</v>
      </c>
      <c r="C1798" s="23" t="s">
        <v>52</v>
      </c>
      <c r="D1798" s="23">
        <v>1</v>
      </c>
      <c r="E1798" s="24">
        <v>2666.5</v>
      </c>
      <c r="F1798" s="24">
        <f>E1798/100*$I$2*Main!$AF$2</f>
        <v>0</v>
      </c>
      <c r="G1798" s="25">
        <f>F1798*Main!$AF$4</f>
        <v>0</v>
      </c>
      <c r="H1798" s="28"/>
    </row>
    <row r="1799" spans="1:8" s="22" customFormat="1">
      <c r="A1799" s="326">
        <v>9150686</v>
      </c>
      <c r="B1799" s="329" t="s">
        <v>614</v>
      </c>
      <c r="C1799" s="23"/>
      <c r="D1799" s="23">
        <v>1</v>
      </c>
      <c r="E1799" s="24">
        <v>3603.65</v>
      </c>
      <c r="F1799" s="24">
        <f>E1799/100*$I$2*Main!$AF$2</f>
        <v>0</v>
      </c>
      <c r="G1799" s="25">
        <f>F1799*Main!$AF$4</f>
        <v>0</v>
      </c>
      <c r="H1799" s="28"/>
    </row>
    <row r="1800" spans="1:8" s="22" customFormat="1">
      <c r="A1800" s="326">
        <v>9150687</v>
      </c>
      <c r="B1800" s="329" t="s">
        <v>615</v>
      </c>
      <c r="C1800" s="23"/>
      <c r="D1800" s="23">
        <v>1</v>
      </c>
      <c r="E1800" s="24">
        <v>3629.56</v>
      </c>
      <c r="F1800" s="24">
        <f>E1800/100*$I$2*Main!$AF$2</f>
        <v>0</v>
      </c>
      <c r="G1800" s="25">
        <f>F1800*Main!$AF$4</f>
        <v>0</v>
      </c>
      <c r="H1800" s="28"/>
    </row>
    <row r="1801" spans="1:8" s="22" customFormat="1">
      <c r="A1801" s="326">
        <v>9150688</v>
      </c>
      <c r="B1801" s="329" t="s">
        <v>616</v>
      </c>
      <c r="C1801" s="23"/>
      <c r="D1801" s="23">
        <v>1</v>
      </c>
      <c r="E1801" s="24">
        <v>3672.76</v>
      </c>
      <c r="F1801" s="24">
        <f>E1801/100*$I$2*Main!$AF$2</f>
        <v>0</v>
      </c>
      <c r="G1801" s="25">
        <f>F1801*Main!$AF$4</f>
        <v>0</v>
      </c>
      <c r="H1801" s="28"/>
    </row>
    <row r="1802" spans="1:8" s="22" customFormat="1">
      <c r="A1802" s="326">
        <v>9150398</v>
      </c>
      <c r="B1802" s="329" t="s">
        <v>617</v>
      </c>
      <c r="C1802" s="23"/>
      <c r="D1802" s="23">
        <v>1</v>
      </c>
      <c r="E1802" s="24">
        <v>3715.98</v>
      </c>
      <c r="F1802" s="24">
        <f>E1802/100*$I$2*Main!$AF$2</f>
        <v>0</v>
      </c>
      <c r="G1802" s="25">
        <f>F1802*Main!$AF$4</f>
        <v>0</v>
      </c>
      <c r="H1802" s="28"/>
    </row>
    <row r="1803" spans="1:8" s="22" customFormat="1">
      <c r="A1803" s="326">
        <v>9150702</v>
      </c>
      <c r="B1803" s="329" t="s">
        <v>618</v>
      </c>
      <c r="C1803" s="23"/>
      <c r="D1803" s="23">
        <v>1</v>
      </c>
      <c r="E1803" s="24">
        <v>3759.17</v>
      </c>
      <c r="F1803" s="24">
        <f>E1803/100*$I$2*Main!$AF$2</f>
        <v>0</v>
      </c>
      <c r="G1803" s="25">
        <f>F1803*Main!$AF$4</f>
        <v>0</v>
      </c>
      <c r="H1803" s="28"/>
    </row>
    <row r="1804" spans="1:8" s="22" customFormat="1">
      <c r="A1804" s="326">
        <v>9150703</v>
      </c>
      <c r="B1804" s="329" t="s">
        <v>619</v>
      </c>
      <c r="C1804" s="23"/>
      <c r="D1804" s="23">
        <v>1</v>
      </c>
      <c r="E1804" s="24">
        <v>3802.38</v>
      </c>
      <c r="F1804" s="24">
        <f>E1804/100*$I$2*Main!$AF$2</f>
        <v>0</v>
      </c>
      <c r="G1804" s="25">
        <f>F1804*Main!$AF$4</f>
        <v>0</v>
      </c>
      <c r="H1804" s="28"/>
    </row>
    <row r="1805" spans="1:8" s="22" customFormat="1">
      <c r="A1805" s="326">
        <v>9150704</v>
      </c>
      <c r="B1805" s="329" t="s">
        <v>3621</v>
      </c>
      <c r="C1805" s="23" t="s">
        <v>52</v>
      </c>
      <c r="D1805" s="23">
        <v>1</v>
      </c>
      <c r="E1805" s="24">
        <v>3845.58</v>
      </c>
      <c r="F1805" s="24">
        <f>E1805/100*$I$2*Main!$AF$2</f>
        <v>0</v>
      </c>
      <c r="G1805" s="25">
        <f>F1805*Main!$AF$4</f>
        <v>0</v>
      </c>
      <c r="H1805" s="28"/>
    </row>
    <row r="1806" spans="1:8" s="22" customFormat="1">
      <c r="A1806" s="326">
        <v>9150705</v>
      </c>
      <c r="B1806" s="329" t="s">
        <v>3622</v>
      </c>
      <c r="C1806" s="23" t="s">
        <v>52</v>
      </c>
      <c r="D1806" s="23">
        <v>1</v>
      </c>
      <c r="E1806" s="24">
        <v>3951.34</v>
      </c>
      <c r="F1806" s="24">
        <f>E1806/100*$I$2*Main!$AF$2</f>
        <v>0</v>
      </c>
      <c r="G1806" s="25">
        <f>F1806*Main!$AF$4</f>
        <v>0</v>
      </c>
      <c r="H1806" s="28"/>
    </row>
    <row r="1807" spans="1:8" s="22" customFormat="1">
      <c r="A1807" s="326">
        <v>9150714</v>
      </c>
      <c r="B1807" s="329" t="s">
        <v>620</v>
      </c>
      <c r="C1807" s="23"/>
      <c r="D1807" s="23">
        <v>1</v>
      </c>
      <c r="E1807" s="24">
        <v>5852.38</v>
      </c>
      <c r="F1807" s="24">
        <f>E1807/100*$I$2*Main!$AF$2</f>
        <v>0</v>
      </c>
      <c r="G1807" s="25">
        <f>F1807*Main!$AF$4</f>
        <v>0</v>
      </c>
      <c r="H1807" s="28"/>
    </row>
    <row r="1808" spans="1:8" s="22" customFormat="1">
      <c r="A1808" s="326">
        <v>9150715</v>
      </c>
      <c r="B1808" s="329" t="s">
        <v>621</v>
      </c>
      <c r="C1808" s="23"/>
      <c r="D1808" s="23">
        <v>1</v>
      </c>
      <c r="E1808" s="24">
        <v>5891.95</v>
      </c>
      <c r="F1808" s="24">
        <f>E1808/100*$I$2*Main!$AF$2</f>
        <v>0</v>
      </c>
      <c r="G1808" s="25">
        <f>F1808*Main!$AF$4</f>
        <v>0</v>
      </c>
      <c r="H1808" s="28"/>
    </row>
    <row r="1809" spans="1:8" s="22" customFormat="1">
      <c r="A1809" s="326">
        <v>9150716</v>
      </c>
      <c r="B1809" s="329" t="s">
        <v>622</v>
      </c>
      <c r="C1809" s="23"/>
      <c r="D1809" s="23">
        <v>1</v>
      </c>
      <c r="E1809" s="24">
        <v>5931.53</v>
      </c>
      <c r="F1809" s="24">
        <f>E1809/100*$I$2*Main!$AF$2</f>
        <v>0</v>
      </c>
      <c r="G1809" s="25">
        <f>F1809*Main!$AF$4</f>
        <v>0</v>
      </c>
      <c r="H1809" s="28"/>
    </row>
    <row r="1810" spans="1:8" s="22" customFormat="1">
      <c r="A1810" s="326">
        <v>9150717</v>
      </c>
      <c r="B1810" s="329" t="s">
        <v>3623</v>
      </c>
      <c r="C1810" s="23" t="s">
        <v>52</v>
      </c>
      <c r="D1810" s="23">
        <v>1</v>
      </c>
      <c r="E1810" s="24">
        <v>5971.07</v>
      </c>
      <c r="F1810" s="24">
        <f>E1810/100*$I$2*Main!$AF$2</f>
        <v>0</v>
      </c>
      <c r="G1810" s="25">
        <f>F1810*Main!$AF$4</f>
        <v>0</v>
      </c>
      <c r="H1810" s="28"/>
    </row>
    <row r="1811" spans="1:8" s="22" customFormat="1">
      <c r="A1811" s="326">
        <v>9150718</v>
      </c>
      <c r="B1811" s="329" t="s">
        <v>3624</v>
      </c>
      <c r="C1811" s="23" t="s">
        <v>52</v>
      </c>
      <c r="D1811" s="23">
        <v>1</v>
      </c>
      <c r="E1811" s="24">
        <v>6069.11</v>
      </c>
      <c r="F1811" s="24">
        <f>E1811/100*$I$2*Main!$AF$2</f>
        <v>0</v>
      </c>
      <c r="G1811" s="25">
        <f>F1811*Main!$AF$4</f>
        <v>0</v>
      </c>
      <c r="H1811" s="28"/>
    </row>
    <row r="1812" spans="1:8" s="22" customFormat="1">
      <c r="A1812" s="326">
        <v>9150706</v>
      </c>
      <c r="B1812" s="329" t="s">
        <v>623</v>
      </c>
      <c r="C1812" s="23"/>
      <c r="D1812" s="23">
        <v>1</v>
      </c>
      <c r="E1812" s="24">
        <v>6556.27</v>
      </c>
      <c r="F1812" s="24">
        <f>E1812/100*$I$2*Main!$AF$2</f>
        <v>0</v>
      </c>
      <c r="G1812" s="25">
        <f>F1812*Main!$AF$4</f>
        <v>0</v>
      </c>
      <c r="H1812" s="28"/>
    </row>
    <row r="1813" spans="1:8" s="22" customFormat="1">
      <c r="A1813" s="326">
        <v>9150707</v>
      </c>
      <c r="B1813" s="329" t="s">
        <v>624</v>
      </c>
      <c r="C1813" s="23"/>
      <c r="D1813" s="23">
        <v>1</v>
      </c>
      <c r="E1813" s="24">
        <v>6585.22</v>
      </c>
      <c r="F1813" s="24">
        <f>E1813/100*$I$2*Main!$AF$2</f>
        <v>0</v>
      </c>
      <c r="G1813" s="25">
        <f>F1813*Main!$AF$4</f>
        <v>0</v>
      </c>
      <c r="H1813" s="28"/>
    </row>
    <row r="1814" spans="1:8" s="22" customFormat="1">
      <c r="A1814" s="326">
        <v>9150708</v>
      </c>
      <c r="B1814" s="329" t="s">
        <v>625</v>
      </c>
      <c r="C1814" s="23"/>
      <c r="D1814" s="23">
        <v>1</v>
      </c>
      <c r="E1814" s="24">
        <v>6633.47</v>
      </c>
      <c r="F1814" s="24">
        <f>E1814/100*$I$2*Main!$AF$2</f>
        <v>0</v>
      </c>
      <c r="G1814" s="25">
        <f>F1814*Main!$AF$4</f>
        <v>0</v>
      </c>
      <c r="H1814" s="28"/>
    </row>
    <row r="1815" spans="1:8" s="22" customFormat="1">
      <c r="A1815" s="326">
        <v>9150709</v>
      </c>
      <c r="B1815" s="329" t="s">
        <v>626</v>
      </c>
      <c r="C1815" s="23"/>
      <c r="D1815" s="23">
        <v>1</v>
      </c>
      <c r="E1815" s="24">
        <v>6681.74</v>
      </c>
      <c r="F1815" s="24">
        <f>E1815/100*$I$2*Main!$AF$2</f>
        <v>0</v>
      </c>
      <c r="G1815" s="25">
        <f>F1815*Main!$AF$4</f>
        <v>0</v>
      </c>
      <c r="H1815" s="151"/>
    </row>
    <row r="1816" spans="1:8" s="22" customFormat="1">
      <c r="A1816" s="326">
        <v>9150710</v>
      </c>
      <c r="B1816" s="329" t="s">
        <v>627</v>
      </c>
      <c r="C1816" s="23"/>
      <c r="D1816" s="23">
        <v>1</v>
      </c>
      <c r="E1816" s="24">
        <v>6750.58</v>
      </c>
      <c r="F1816" s="24">
        <f>E1816/100*$I$2*Main!$AF$2</f>
        <v>0</v>
      </c>
      <c r="G1816" s="25">
        <f>F1816*Main!$AF$4</f>
        <v>0</v>
      </c>
      <c r="H1816" s="28"/>
    </row>
    <row r="1817" spans="1:8" s="22" customFormat="1">
      <c r="A1817" s="326">
        <v>9150711</v>
      </c>
      <c r="B1817" s="329" t="s">
        <v>628</v>
      </c>
      <c r="C1817" s="23"/>
      <c r="D1817" s="23">
        <v>1</v>
      </c>
      <c r="E1817" s="24">
        <v>6985.7</v>
      </c>
      <c r="F1817" s="24">
        <f>E1817/100*$I$2*Main!$AF$2</f>
        <v>0</v>
      </c>
      <c r="G1817" s="25">
        <f>F1817*Main!$AF$4</f>
        <v>0</v>
      </c>
      <c r="H1817" s="28"/>
    </row>
    <row r="1818" spans="1:8" s="22" customFormat="1">
      <c r="A1818" s="326">
        <v>9150712</v>
      </c>
      <c r="B1818" s="329" t="s">
        <v>3625</v>
      </c>
      <c r="C1818" s="23" t="s">
        <v>52</v>
      </c>
      <c r="D1818" s="23">
        <v>1</v>
      </c>
      <c r="E1818" s="24">
        <v>6931.27</v>
      </c>
      <c r="F1818" s="24">
        <f>E1818/100*$I$2*Main!$AF$2</f>
        <v>0</v>
      </c>
      <c r="G1818" s="25">
        <f>F1818*Main!$AF$4</f>
        <v>0</v>
      </c>
      <c r="H1818" s="28"/>
    </row>
    <row r="1819" spans="1:8" s="22" customFormat="1">
      <c r="A1819" s="326">
        <v>9150713</v>
      </c>
      <c r="B1819" s="329" t="s">
        <v>3626</v>
      </c>
      <c r="C1819" s="23" t="s">
        <v>52</v>
      </c>
      <c r="D1819" s="23">
        <v>1</v>
      </c>
      <c r="E1819" s="24">
        <v>7113.16</v>
      </c>
      <c r="F1819" s="24">
        <f>E1819/100*$I$2*Main!$AF$2</f>
        <v>0</v>
      </c>
      <c r="G1819" s="25">
        <f>F1819*Main!$AF$4</f>
        <v>0</v>
      </c>
      <c r="H1819" s="28"/>
    </row>
    <row r="1820" spans="1:8" s="22" customFormat="1">
      <c r="A1820" s="326">
        <v>9150719</v>
      </c>
      <c r="B1820" s="329" t="s">
        <v>653</v>
      </c>
      <c r="C1820" s="23"/>
      <c r="D1820" s="23">
        <v>1</v>
      </c>
      <c r="E1820" s="24">
        <v>3719.23</v>
      </c>
      <c r="F1820" s="24">
        <f>E1820/100*$I$2*Main!$AF$2</f>
        <v>0</v>
      </c>
      <c r="G1820" s="25">
        <f>F1820*Main!$AF$4</f>
        <v>0</v>
      </c>
      <c r="H1820" s="28"/>
    </row>
    <row r="1821" spans="1:8" s="22" customFormat="1">
      <c r="A1821" s="326">
        <v>9150720</v>
      </c>
      <c r="B1821" s="329" t="s">
        <v>654</v>
      </c>
      <c r="C1821" s="23"/>
      <c r="D1821" s="23">
        <v>1</v>
      </c>
      <c r="E1821" s="24">
        <v>3745.15</v>
      </c>
      <c r="F1821" s="24">
        <f>E1821/100*$I$2*Main!$AF$2</f>
        <v>0</v>
      </c>
      <c r="G1821" s="25">
        <f>F1821*Main!$AF$4</f>
        <v>0</v>
      </c>
      <c r="H1821" s="28"/>
    </row>
    <row r="1822" spans="1:8" s="22" customFormat="1">
      <c r="A1822" s="326">
        <v>9150721</v>
      </c>
      <c r="B1822" s="329" t="s">
        <v>655</v>
      </c>
      <c r="C1822" s="23"/>
      <c r="D1822" s="23">
        <v>1</v>
      </c>
      <c r="E1822" s="24">
        <v>3788.34</v>
      </c>
      <c r="F1822" s="24">
        <f>E1822/100*$I$2*Main!$AF$2</f>
        <v>0</v>
      </c>
      <c r="G1822" s="25">
        <f>F1822*Main!$AF$4</f>
        <v>0</v>
      </c>
      <c r="H1822" s="28"/>
    </row>
    <row r="1823" spans="1:8" s="22" customFormat="1">
      <c r="A1823" s="326">
        <v>9150722</v>
      </c>
      <c r="B1823" s="329" t="s">
        <v>656</v>
      </c>
      <c r="C1823" s="23"/>
      <c r="D1823" s="23">
        <v>1</v>
      </c>
      <c r="E1823" s="24">
        <v>3831.55</v>
      </c>
      <c r="F1823" s="24">
        <f>E1823/100*$I$2*Main!$AF$2</f>
        <v>0</v>
      </c>
      <c r="G1823" s="25">
        <f>F1823*Main!$AF$4</f>
        <v>0</v>
      </c>
      <c r="H1823" s="151"/>
    </row>
    <row r="1824" spans="1:8" s="22" customFormat="1">
      <c r="A1824" s="326">
        <v>9150723</v>
      </c>
      <c r="B1824" s="329" t="s">
        <v>657</v>
      </c>
      <c r="C1824" s="23"/>
      <c r="D1824" s="23">
        <v>1</v>
      </c>
      <c r="E1824" s="24">
        <v>3874.76</v>
      </c>
      <c r="F1824" s="24">
        <f>E1824/100*$I$2*Main!$AF$2</f>
        <v>0</v>
      </c>
      <c r="G1824" s="25">
        <f>F1824*Main!$AF$4</f>
        <v>0</v>
      </c>
      <c r="H1824" s="28"/>
    </row>
    <row r="1825" spans="1:8" s="22" customFormat="1">
      <c r="A1825" s="326">
        <v>9150724</v>
      </c>
      <c r="B1825" s="329" t="s">
        <v>658</v>
      </c>
      <c r="C1825" s="23"/>
      <c r="D1825" s="23">
        <v>1</v>
      </c>
      <c r="E1825" s="24">
        <v>3917.94</v>
      </c>
      <c r="F1825" s="24">
        <f>E1825/100*$I$2*Main!$AF$2</f>
        <v>0</v>
      </c>
      <c r="G1825" s="25">
        <f>F1825*Main!$AF$4</f>
        <v>0</v>
      </c>
      <c r="H1825" s="28"/>
    </row>
    <row r="1826" spans="1:8" s="22" customFormat="1">
      <c r="A1826" s="326">
        <v>9150725</v>
      </c>
      <c r="B1826" s="329" t="s">
        <v>3627</v>
      </c>
      <c r="C1826" s="23" t="s">
        <v>52</v>
      </c>
      <c r="D1826" s="23">
        <v>1</v>
      </c>
      <c r="E1826" s="24">
        <v>3961.14</v>
      </c>
      <c r="F1826" s="24">
        <f>E1826/100*$I$2*Main!$AF$2</f>
        <v>0</v>
      </c>
      <c r="G1826" s="25">
        <f>F1826*Main!$AF$4</f>
        <v>0</v>
      </c>
      <c r="H1826" s="28"/>
    </row>
    <row r="1827" spans="1:8" s="22" customFormat="1">
      <c r="A1827" s="326">
        <v>9150726</v>
      </c>
      <c r="B1827" s="329" t="s">
        <v>3628</v>
      </c>
      <c r="C1827" s="23" t="s">
        <v>52</v>
      </c>
      <c r="D1827" s="23">
        <v>1</v>
      </c>
      <c r="E1827" s="24">
        <v>4066.91</v>
      </c>
      <c r="F1827" s="24">
        <f>E1827/100*$I$2*Main!$AF$2</f>
        <v>0</v>
      </c>
      <c r="G1827" s="25">
        <f>F1827*Main!$AF$4</f>
        <v>0</v>
      </c>
      <c r="H1827" s="28"/>
    </row>
    <row r="1828" spans="1:8" s="22" customFormat="1">
      <c r="A1828" s="326">
        <v>9150735</v>
      </c>
      <c r="B1828" s="329" t="s">
        <v>659</v>
      </c>
      <c r="C1828" s="23"/>
      <c r="D1828" s="23">
        <v>1</v>
      </c>
      <c r="E1828" s="24">
        <v>6497.56</v>
      </c>
      <c r="F1828" s="24">
        <f>E1828/100*$I$2*Main!$AF$2</f>
        <v>0</v>
      </c>
      <c r="G1828" s="25">
        <f>F1828*Main!$AF$4</f>
        <v>0</v>
      </c>
      <c r="H1828" s="28"/>
    </row>
    <row r="1829" spans="1:8" s="22" customFormat="1">
      <c r="A1829" s="326">
        <v>9150736</v>
      </c>
      <c r="B1829" s="329" t="s">
        <v>660</v>
      </c>
      <c r="C1829" s="23"/>
      <c r="D1829" s="23">
        <v>1</v>
      </c>
      <c r="E1829" s="24">
        <v>6542.36</v>
      </c>
      <c r="F1829" s="24">
        <f>E1829/100*$I$2*Main!$AF$2</f>
        <v>0</v>
      </c>
      <c r="G1829" s="25">
        <f>F1829*Main!$AF$4</f>
        <v>0</v>
      </c>
      <c r="H1829" s="28"/>
    </row>
    <row r="1830" spans="1:8" s="22" customFormat="1">
      <c r="A1830" s="326">
        <v>9150737</v>
      </c>
      <c r="B1830" s="329" t="s">
        <v>661</v>
      </c>
      <c r="C1830" s="23"/>
      <c r="D1830" s="23">
        <v>1</v>
      </c>
      <c r="E1830" s="24">
        <v>6587.15</v>
      </c>
      <c r="F1830" s="24">
        <f>E1830/100*$I$2*Main!$AF$2</f>
        <v>0</v>
      </c>
      <c r="G1830" s="25">
        <f>F1830*Main!$AF$4</f>
        <v>0</v>
      </c>
      <c r="H1830" s="28"/>
    </row>
    <row r="1831" spans="1:8" s="22" customFormat="1">
      <c r="A1831" s="326">
        <v>9150738</v>
      </c>
      <c r="B1831" s="329" t="s">
        <v>3629</v>
      </c>
      <c r="C1831" s="23" t="s">
        <v>52</v>
      </c>
      <c r="D1831" s="23">
        <v>1</v>
      </c>
      <c r="E1831" s="24">
        <v>6631.97</v>
      </c>
      <c r="F1831" s="24">
        <f>E1831/100*$I$2*Main!$AF$2</f>
        <v>0</v>
      </c>
      <c r="G1831" s="25">
        <f>F1831*Main!$AF$4</f>
        <v>0</v>
      </c>
      <c r="H1831" s="28"/>
    </row>
    <row r="1832" spans="1:8" s="22" customFormat="1">
      <c r="A1832" s="326">
        <v>9150739</v>
      </c>
      <c r="B1832" s="329" t="s">
        <v>3630</v>
      </c>
      <c r="C1832" s="23" t="s">
        <v>52</v>
      </c>
      <c r="D1832" s="23">
        <v>1</v>
      </c>
      <c r="E1832" s="24">
        <v>6740.44</v>
      </c>
      <c r="F1832" s="24">
        <f>E1832/100*$I$2*Main!$AF$2</f>
        <v>0</v>
      </c>
      <c r="G1832" s="25">
        <f>F1832*Main!$AF$4</f>
        <v>0</v>
      </c>
      <c r="H1832" s="28"/>
    </row>
    <row r="1833" spans="1:8" s="22" customFormat="1">
      <c r="A1833" s="326">
        <v>9150727</v>
      </c>
      <c r="B1833" s="329" t="s">
        <v>662</v>
      </c>
      <c r="C1833" s="23"/>
      <c r="D1833" s="23">
        <v>1</v>
      </c>
      <c r="E1833" s="24">
        <v>8108.11</v>
      </c>
      <c r="F1833" s="24">
        <f>E1833/100*$I$2*Main!$AF$2</f>
        <v>0</v>
      </c>
      <c r="G1833" s="25">
        <f>F1833*Main!$AF$4</f>
        <v>0</v>
      </c>
      <c r="H1833" s="28"/>
    </row>
    <row r="1834" spans="1:8" s="22" customFormat="1">
      <c r="A1834" s="326">
        <v>9150728</v>
      </c>
      <c r="B1834" s="329" t="s">
        <v>663</v>
      </c>
      <c r="C1834" s="23"/>
      <c r="D1834" s="23">
        <v>1</v>
      </c>
      <c r="E1834" s="24">
        <v>8141.9</v>
      </c>
      <c r="F1834" s="24">
        <f>E1834/100*$I$2*Main!$AF$2</f>
        <v>0</v>
      </c>
      <c r="G1834" s="25">
        <f>F1834*Main!$AF$4</f>
        <v>0</v>
      </c>
      <c r="H1834" s="28"/>
    </row>
    <row r="1835" spans="1:8" s="22" customFormat="1">
      <c r="A1835" s="326">
        <v>9150729</v>
      </c>
      <c r="B1835" s="329" t="s">
        <v>664</v>
      </c>
      <c r="C1835" s="23"/>
      <c r="D1835" s="23">
        <v>1</v>
      </c>
      <c r="E1835" s="24">
        <v>8198.2000000000007</v>
      </c>
      <c r="F1835" s="24">
        <f>E1835/100*$I$2*Main!$AF$2</f>
        <v>0</v>
      </c>
      <c r="G1835" s="25">
        <f>F1835*Main!$AF$4</f>
        <v>0</v>
      </c>
      <c r="H1835" s="28"/>
    </row>
    <row r="1836" spans="1:8" s="22" customFormat="1">
      <c r="A1836" s="326">
        <v>9150730</v>
      </c>
      <c r="B1836" s="329" t="s">
        <v>665</v>
      </c>
      <c r="C1836" s="23"/>
      <c r="D1836" s="23">
        <v>1</v>
      </c>
      <c r="E1836" s="24">
        <v>8387.93</v>
      </c>
      <c r="F1836" s="24">
        <f>E1836/100*$I$2*Main!$AF$2</f>
        <v>0</v>
      </c>
      <c r="G1836" s="25">
        <f>F1836*Main!$AF$4</f>
        <v>0</v>
      </c>
      <c r="H1836" s="151"/>
    </row>
    <row r="1837" spans="1:8" s="22" customFormat="1">
      <c r="A1837" s="326">
        <v>9150731</v>
      </c>
      <c r="B1837" s="329" t="s">
        <v>666</v>
      </c>
      <c r="C1837" s="23"/>
      <c r="D1837" s="23">
        <v>1</v>
      </c>
      <c r="E1837" s="24">
        <v>8337.7800000000007</v>
      </c>
      <c r="F1837" s="24">
        <f>E1837/100*$I$2*Main!$AF$2</f>
        <v>0</v>
      </c>
      <c r="G1837" s="25">
        <f>F1837*Main!$AF$4</f>
        <v>0</v>
      </c>
      <c r="H1837" s="151"/>
    </row>
    <row r="1838" spans="1:8" s="22" customFormat="1">
      <c r="A1838" s="326">
        <v>9150732</v>
      </c>
      <c r="B1838" s="329" t="s">
        <v>667</v>
      </c>
      <c r="C1838" s="23"/>
      <c r="D1838" s="23">
        <v>1</v>
      </c>
      <c r="E1838" s="24">
        <v>8421.59</v>
      </c>
      <c r="F1838" s="24">
        <f>E1838/100*$I$2*Main!$AF$2</f>
        <v>0</v>
      </c>
      <c r="G1838" s="25">
        <f>F1838*Main!$AF$4</f>
        <v>0</v>
      </c>
      <c r="H1838" s="151"/>
    </row>
    <row r="1839" spans="1:8" s="22" customFormat="1">
      <c r="A1839" s="326">
        <v>9150733</v>
      </c>
      <c r="B1839" s="329" t="s">
        <v>3631</v>
      </c>
      <c r="C1839" s="23" t="s">
        <v>52</v>
      </c>
      <c r="D1839" s="23">
        <v>1</v>
      </c>
      <c r="E1839" s="24">
        <v>8533.4</v>
      </c>
      <c r="F1839" s="24">
        <f>E1839/100*$I$2*Main!$AF$2</f>
        <v>0</v>
      </c>
      <c r="G1839" s="25">
        <f>F1839*Main!$AF$4</f>
        <v>0</v>
      </c>
      <c r="H1839" s="151"/>
    </row>
    <row r="1840" spans="1:8" s="22" customFormat="1">
      <c r="A1840" s="326">
        <v>9150734</v>
      </c>
      <c r="B1840" s="329" t="s">
        <v>3632</v>
      </c>
      <c r="C1840" s="23" t="s">
        <v>52</v>
      </c>
      <c r="D1840" s="23">
        <v>1</v>
      </c>
      <c r="E1840" s="24">
        <v>9031.7999999999993</v>
      </c>
      <c r="F1840" s="24">
        <f>E1840/100*$I$2*Main!$AF$2</f>
        <v>0</v>
      </c>
      <c r="G1840" s="25">
        <f>F1840*Main!$AF$4</f>
        <v>0</v>
      </c>
      <c r="H1840" s="28"/>
    </row>
    <row r="1841" spans="1:8" s="22" customFormat="1">
      <c r="A1841" s="326">
        <v>9150740</v>
      </c>
      <c r="B1841" s="329" t="s">
        <v>694</v>
      </c>
      <c r="C1841" s="23"/>
      <c r="D1841" s="23">
        <v>1</v>
      </c>
      <c r="E1841" s="24">
        <v>4153.3999999999996</v>
      </c>
      <c r="F1841" s="24">
        <f>E1841/100*$I$2*Main!$AF$2</f>
        <v>0</v>
      </c>
      <c r="G1841" s="25">
        <f>F1841*Main!$AF$4</f>
        <v>0</v>
      </c>
      <c r="H1841" s="28"/>
    </row>
    <row r="1842" spans="1:8" s="22" customFormat="1">
      <c r="A1842" s="326">
        <v>9150741</v>
      </c>
      <c r="B1842" s="329" t="s">
        <v>695</v>
      </c>
      <c r="C1842" s="23"/>
      <c r="D1842" s="23">
        <v>1</v>
      </c>
      <c r="E1842" s="24">
        <v>4181.05</v>
      </c>
      <c r="F1842" s="24">
        <f>E1842/100*$I$2*Main!$AF$2</f>
        <v>0</v>
      </c>
      <c r="G1842" s="25">
        <f>F1842*Main!$AF$4</f>
        <v>0</v>
      </c>
      <c r="H1842" s="28"/>
    </row>
    <row r="1843" spans="1:8" s="22" customFormat="1">
      <c r="A1843" s="326">
        <v>9150742</v>
      </c>
      <c r="B1843" s="329" t="s">
        <v>696</v>
      </c>
      <c r="C1843" s="23"/>
      <c r="D1843" s="23">
        <v>1</v>
      </c>
      <c r="E1843" s="24">
        <v>4227.17</v>
      </c>
      <c r="F1843" s="24">
        <f>E1843/100*$I$2*Main!$AF$2</f>
        <v>0</v>
      </c>
      <c r="G1843" s="25">
        <f>F1843*Main!$AF$4</f>
        <v>0</v>
      </c>
      <c r="H1843" s="28"/>
    </row>
    <row r="1844" spans="1:8" s="22" customFormat="1">
      <c r="A1844" s="326">
        <v>9150743</v>
      </c>
      <c r="B1844" s="329" t="s">
        <v>697</v>
      </c>
      <c r="C1844" s="23"/>
      <c r="D1844" s="23">
        <v>1</v>
      </c>
      <c r="E1844" s="24">
        <v>4273.22</v>
      </c>
      <c r="F1844" s="24">
        <f>E1844/100*$I$2*Main!$AF$2</f>
        <v>0</v>
      </c>
      <c r="G1844" s="25">
        <f>F1844*Main!$AF$4</f>
        <v>0</v>
      </c>
      <c r="H1844" s="28"/>
    </row>
    <row r="1845" spans="1:8" s="22" customFormat="1">
      <c r="A1845" s="326">
        <v>9150744</v>
      </c>
      <c r="B1845" s="329" t="s">
        <v>698</v>
      </c>
      <c r="C1845" s="23"/>
      <c r="D1845" s="23">
        <v>1</v>
      </c>
      <c r="E1845" s="24">
        <v>4319.3500000000004</v>
      </c>
      <c r="F1845" s="24">
        <f>E1845/100*$I$2*Main!$AF$2</f>
        <v>0</v>
      </c>
      <c r="G1845" s="25">
        <f>F1845*Main!$AF$4</f>
        <v>0</v>
      </c>
      <c r="H1845" s="28"/>
    </row>
    <row r="1846" spans="1:8" s="22" customFormat="1">
      <c r="A1846" s="326">
        <v>9150745</v>
      </c>
      <c r="B1846" s="329" t="s">
        <v>699</v>
      </c>
      <c r="C1846" s="23"/>
      <c r="D1846" s="23">
        <v>1</v>
      </c>
      <c r="E1846" s="24">
        <v>4365.41</v>
      </c>
      <c r="F1846" s="24">
        <f>E1846/100*$I$2*Main!$AF$2</f>
        <v>0</v>
      </c>
      <c r="G1846" s="25">
        <f>F1846*Main!$AF$4</f>
        <v>0</v>
      </c>
      <c r="H1846" s="28"/>
    </row>
    <row r="1847" spans="1:8" s="22" customFormat="1">
      <c r="A1847" s="326">
        <v>9150746</v>
      </c>
      <c r="B1847" s="329" t="s">
        <v>3633</v>
      </c>
      <c r="C1847" s="23" t="s">
        <v>52</v>
      </c>
      <c r="D1847" s="23">
        <v>1</v>
      </c>
      <c r="E1847" s="24">
        <v>4411.5200000000004</v>
      </c>
      <c r="F1847" s="24">
        <f>E1847/100*$I$2*Main!$AF$2</f>
        <v>0</v>
      </c>
      <c r="G1847" s="25">
        <f>F1847*Main!$AF$4</f>
        <v>0</v>
      </c>
      <c r="H1847" s="28"/>
    </row>
    <row r="1848" spans="1:8" s="22" customFormat="1">
      <c r="A1848" s="326">
        <v>9150747</v>
      </c>
      <c r="B1848" s="329" t="s">
        <v>3634</v>
      </c>
      <c r="C1848" s="23" t="s">
        <v>52</v>
      </c>
      <c r="D1848" s="23">
        <v>1</v>
      </c>
      <c r="E1848" s="24">
        <v>4503.68</v>
      </c>
      <c r="F1848" s="24">
        <f>E1848/100*$I$2*Main!$AF$2</f>
        <v>0</v>
      </c>
      <c r="G1848" s="25">
        <f>F1848*Main!$AF$4</f>
        <v>0</v>
      </c>
      <c r="H1848" s="28"/>
    </row>
    <row r="1849" spans="1:8" s="22" customFormat="1">
      <c r="A1849" s="326">
        <v>9150748</v>
      </c>
      <c r="B1849" s="329" t="s">
        <v>716</v>
      </c>
      <c r="C1849" s="23"/>
      <c r="D1849" s="23">
        <v>1</v>
      </c>
      <c r="E1849" s="24">
        <v>4037.06</v>
      </c>
      <c r="F1849" s="24">
        <f>E1849/100*$I$2*Main!$AF$2</f>
        <v>0</v>
      </c>
      <c r="G1849" s="25">
        <f>F1849*Main!$AF$4</f>
        <v>0</v>
      </c>
      <c r="H1849" s="28"/>
    </row>
    <row r="1850" spans="1:8" s="22" customFormat="1">
      <c r="A1850" s="326">
        <v>9150749</v>
      </c>
      <c r="B1850" s="329" t="s">
        <v>717</v>
      </c>
      <c r="C1850" s="23"/>
      <c r="D1850" s="23">
        <v>1</v>
      </c>
      <c r="E1850" s="24">
        <v>4063.02</v>
      </c>
      <c r="F1850" s="24">
        <f>E1850/100*$I$2*Main!$AF$2</f>
        <v>0</v>
      </c>
      <c r="G1850" s="25">
        <f>F1850*Main!$AF$4</f>
        <v>0</v>
      </c>
      <c r="H1850" s="28"/>
    </row>
    <row r="1851" spans="1:8" s="22" customFormat="1">
      <c r="A1851" s="326">
        <v>9150750</v>
      </c>
      <c r="B1851" s="329" t="s">
        <v>718</v>
      </c>
      <c r="C1851" s="23"/>
      <c r="D1851" s="23">
        <v>1</v>
      </c>
      <c r="E1851" s="24">
        <v>4106.26</v>
      </c>
      <c r="F1851" s="24">
        <f>E1851/100*$I$2*Main!$AF$2</f>
        <v>0</v>
      </c>
      <c r="G1851" s="25">
        <f>F1851*Main!$AF$4</f>
        <v>0</v>
      </c>
      <c r="H1851" s="28"/>
    </row>
    <row r="1852" spans="1:8" s="22" customFormat="1">
      <c r="A1852" s="326">
        <v>9150751</v>
      </c>
      <c r="B1852" s="329" t="s">
        <v>719</v>
      </c>
      <c r="C1852" s="23"/>
      <c r="D1852" s="23">
        <v>1</v>
      </c>
      <c r="E1852" s="24">
        <v>4149.43</v>
      </c>
      <c r="F1852" s="24">
        <f>E1852/100*$I$2*Main!$AF$2</f>
        <v>0</v>
      </c>
      <c r="G1852" s="25">
        <f>F1852*Main!$AF$4</f>
        <v>0</v>
      </c>
      <c r="H1852" s="28"/>
    </row>
    <row r="1853" spans="1:8" s="22" customFormat="1">
      <c r="A1853" s="326">
        <v>9150752</v>
      </c>
      <c r="B1853" s="329" t="s">
        <v>720</v>
      </c>
      <c r="C1853" s="23"/>
      <c r="D1853" s="23">
        <v>1</v>
      </c>
      <c r="E1853" s="24">
        <v>4192.6400000000003</v>
      </c>
      <c r="F1853" s="24">
        <f>E1853/100*$I$2*Main!$AF$2</f>
        <v>0</v>
      </c>
      <c r="G1853" s="25">
        <f>F1853*Main!$AF$4</f>
        <v>0</v>
      </c>
      <c r="H1853" s="28"/>
    </row>
    <row r="1854" spans="1:8" s="22" customFormat="1">
      <c r="A1854" s="326">
        <v>9150753</v>
      </c>
      <c r="B1854" s="329" t="s">
        <v>721</v>
      </c>
      <c r="C1854" s="23"/>
      <c r="D1854" s="23">
        <v>1</v>
      </c>
      <c r="E1854" s="24">
        <v>4235.84</v>
      </c>
      <c r="F1854" s="24">
        <f>E1854/100*$I$2*Main!$AF$2</f>
        <v>0</v>
      </c>
      <c r="G1854" s="25">
        <f>F1854*Main!$AF$4</f>
        <v>0</v>
      </c>
      <c r="H1854" s="28"/>
    </row>
    <row r="1855" spans="1:8" s="22" customFormat="1">
      <c r="A1855" s="326">
        <v>9150754</v>
      </c>
      <c r="B1855" s="329" t="s">
        <v>3635</v>
      </c>
      <c r="C1855" s="23" t="s">
        <v>52</v>
      </c>
      <c r="D1855" s="23">
        <v>1</v>
      </c>
      <c r="E1855" s="24">
        <v>4279.04</v>
      </c>
      <c r="F1855" s="24">
        <f>E1855/100*$I$2*Main!$AF$2</f>
        <v>0</v>
      </c>
      <c r="G1855" s="25">
        <f>F1855*Main!$AF$4</f>
        <v>0</v>
      </c>
      <c r="H1855" s="28"/>
    </row>
    <row r="1856" spans="1:8" s="22" customFormat="1">
      <c r="A1856" s="326">
        <v>9150755</v>
      </c>
      <c r="B1856" s="329" t="s">
        <v>3636</v>
      </c>
      <c r="C1856" s="23" t="s">
        <v>52</v>
      </c>
      <c r="D1856" s="23">
        <v>1</v>
      </c>
      <c r="E1856" s="24">
        <v>4384.79</v>
      </c>
      <c r="F1856" s="24">
        <f>E1856/100*$I$2*Main!$AF$2</f>
        <v>0</v>
      </c>
      <c r="G1856" s="25">
        <f>F1856*Main!$AF$4</f>
        <v>0</v>
      </c>
      <c r="H1856" s="28"/>
    </row>
    <row r="1857" spans="1:8" s="22" customFormat="1">
      <c r="A1857" s="326">
        <v>9150922</v>
      </c>
      <c r="B1857" s="329" t="s">
        <v>601</v>
      </c>
      <c r="C1857" s="23"/>
      <c r="D1857" s="23">
        <v>1</v>
      </c>
      <c r="E1857" s="24">
        <v>3068.18</v>
      </c>
      <c r="F1857" s="24">
        <f>E1857/100*$I$2*Main!$AF$2</f>
        <v>0</v>
      </c>
      <c r="G1857" s="25">
        <f>F1857*Main!$AF$4</f>
        <v>0</v>
      </c>
      <c r="H1857" s="28"/>
    </row>
    <row r="1858" spans="1:8" s="22" customFormat="1">
      <c r="A1858" s="326">
        <v>9150924</v>
      </c>
      <c r="B1858" s="329" t="s">
        <v>602</v>
      </c>
      <c r="C1858" s="23"/>
      <c r="D1858" s="23">
        <v>1</v>
      </c>
      <c r="E1858" s="24">
        <v>3083.26</v>
      </c>
      <c r="F1858" s="24">
        <f>E1858/100*$I$2*Main!$AF$2</f>
        <v>0</v>
      </c>
      <c r="G1858" s="25">
        <f>F1858*Main!$AF$4</f>
        <v>0</v>
      </c>
      <c r="H1858" s="28"/>
    </row>
    <row r="1859" spans="1:8" s="22" customFormat="1">
      <c r="A1859" s="326">
        <v>9150925</v>
      </c>
      <c r="B1859" s="329" t="s">
        <v>603</v>
      </c>
      <c r="C1859" s="23"/>
      <c r="D1859" s="23">
        <v>1</v>
      </c>
      <c r="E1859" s="24">
        <v>3108.41</v>
      </c>
      <c r="F1859" s="24">
        <f>E1859/100*$I$2*Main!$AF$2</f>
        <v>0</v>
      </c>
      <c r="G1859" s="25">
        <f>F1859*Main!$AF$4</f>
        <v>0</v>
      </c>
      <c r="H1859" s="28"/>
    </row>
    <row r="1860" spans="1:8" s="22" customFormat="1">
      <c r="A1860" s="326">
        <v>9150927</v>
      </c>
      <c r="B1860" s="329" t="s">
        <v>604</v>
      </c>
      <c r="C1860" s="23"/>
      <c r="D1860" s="23">
        <v>1</v>
      </c>
      <c r="E1860" s="24">
        <v>3133.54</v>
      </c>
      <c r="F1860" s="24">
        <f>E1860/100*$I$2*Main!$AF$2</f>
        <v>0</v>
      </c>
      <c r="G1860" s="25">
        <f>F1860*Main!$AF$4</f>
        <v>0</v>
      </c>
      <c r="H1860" s="28"/>
    </row>
    <row r="1861" spans="1:8" s="22" customFormat="1">
      <c r="A1861" s="326">
        <v>9150928</v>
      </c>
      <c r="B1861" s="329" t="s">
        <v>605</v>
      </c>
      <c r="C1861" s="23"/>
      <c r="D1861" s="23">
        <v>1</v>
      </c>
      <c r="E1861" s="24">
        <v>3158.68</v>
      </c>
      <c r="F1861" s="24">
        <f>E1861/100*$I$2*Main!$AF$2</f>
        <v>0</v>
      </c>
      <c r="G1861" s="25">
        <f>F1861*Main!$AF$4</f>
        <v>0</v>
      </c>
      <c r="H1861" s="28"/>
    </row>
    <row r="1862" spans="1:8" s="22" customFormat="1">
      <c r="A1862" s="326">
        <v>9150930</v>
      </c>
      <c r="B1862" s="329" t="s">
        <v>606</v>
      </c>
      <c r="C1862" s="23"/>
      <c r="D1862" s="23">
        <v>1</v>
      </c>
      <c r="E1862" s="24">
        <v>3183.8</v>
      </c>
      <c r="F1862" s="24">
        <f>E1862/100*$I$2*Main!$AF$2</f>
        <v>0</v>
      </c>
      <c r="G1862" s="25">
        <f>F1862*Main!$AF$4</f>
        <v>0</v>
      </c>
      <c r="H1862" s="28"/>
    </row>
    <row r="1863" spans="1:8" s="22" customFormat="1">
      <c r="A1863" s="326">
        <v>9150931</v>
      </c>
      <c r="B1863" s="329" t="s">
        <v>3637</v>
      </c>
      <c r="C1863" s="23" t="s">
        <v>52</v>
      </c>
      <c r="D1863" s="23">
        <v>1</v>
      </c>
      <c r="E1863" s="24">
        <v>3208.94</v>
      </c>
      <c r="F1863" s="24">
        <f>E1863/100*$I$2*Main!$AF$2</f>
        <v>0</v>
      </c>
      <c r="G1863" s="25">
        <f>F1863*Main!$AF$4</f>
        <v>0</v>
      </c>
      <c r="H1863" s="151"/>
    </row>
    <row r="1864" spans="1:8" s="22" customFormat="1">
      <c r="A1864" s="326">
        <v>9150932</v>
      </c>
      <c r="B1864" s="329" t="s">
        <v>3638</v>
      </c>
      <c r="C1864" s="23" t="s">
        <v>52</v>
      </c>
      <c r="D1864" s="23">
        <v>1</v>
      </c>
      <c r="E1864" s="24">
        <v>3259.24</v>
      </c>
      <c r="F1864" s="24">
        <f>E1864/100*$I$2*Main!$AF$2</f>
        <v>0</v>
      </c>
      <c r="G1864" s="25">
        <f>F1864*Main!$AF$4</f>
        <v>0</v>
      </c>
      <c r="H1864" s="151"/>
    </row>
    <row r="1865" spans="1:8" s="22" customFormat="1">
      <c r="A1865" s="326">
        <v>9150933</v>
      </c>
      <c r="B1865" s="329" t="s">
        <v>647</v>
      </c>
      <c r="C1865" s="23"/>
      <c r="D1865" s="23">
        <v>1</v>
      </c>
      <c r="E1865" s="24">
        <v>4022.64</v>
      </c>
      <c r="F1865" s="24">
        <f>E1865/100*$I$2*Main!$AF$2</f>
        <v>0</v>
      </c>
      <c r="G1865" s="25">
        <f>F1865*Main!$AF$4</f>
        <v>0</v>
      </c>
      <c r="H1865" s="151"/>
    </row>
    <row r="1866" spans="1:8" s="22" customFormat="1">
      <c r="A1866" s="326">
        <v>9150934</v>
      </c>
      <c r="B1866" s="329" t="s">
        <v>648</v>
      </c>
      <c r="C1866" s="23"/>
      <c r="D1866" s="23">
        <v>1</v>
      </c>
      <c r="E1866" s="24">
        <v>4048.58</v>
      </c>
      <c r="F1866" s="24">
        <f>E1866/100*$I$2*Main!$AF$2</f>
        <v>0</v>
      </c>
      <c r="G1866" s="25">
        <f>F1866*Main!$AF$4</f>
        <v>0</v>
      </c>
      <c r="H1866" s="28"/>
    </row>
    <row r="1867" spans="1:8" s="22" customFormat="1">
      <c r="A1867" s="326">
        <v>9150935</v>
      </c>
      <c r="B1867" s="329" t="s">
        <v>649</v>
      </c>
      <c r="C1867" s="23"/>
      <c r="D1867" s="23">
        <v>1</v>
      </c>
      <c r="E1867" s="24">
        <v>4091.78</v>
      </c>
      <c r="F1867" s="24">
        <f>E1867/100*$I$2*Main!$AF$2</f>
        <v>0</v>
      </c>
      <c r="G1867" s="25">
        <f>F1867*Main!$AF$4</f>
        <v>0</v>
      </c>
      <c r="H1867" s="28"/>
    </row>
    <row r="1868" spans="1:8" s="22" customFormat="1">
      <c r="A1868" s="326">
        <v>9150936</v>
      </c>
      <c r="B1868" s="329" t="s">
        <v>650</v>
      </c>
      <c r="C1868" s="23"/>
      <c r="D1868" s="23">
        <v>1</v>
      </c>
      <c r="E1868" s="24">
        <v>4134.97</v>
      </c>
      <c r="F1868" s="24">
        <f>E1868/100*$I$2*Main!$AF$2</f>
        <v>0</v>
      </c>
      <c r="G1868" s="25">
        <f>F1868*Main!$AF$4</f>
        <v>0</v>
      </c>
      <c r="H1868" s="28"/>
    </row>
    <row r="1869" spans="1:8" s="22" customFormat="1">
      <c r="A1869" s="326">
        <v>9150937</v>
      </c>
      <c r="B1869" s="329" t="s">
        <v>651</v>
      </c>
      <c r="C1869" s="23"/>
      <c r="D1869" s="23">
        <v>1</v>
      </c>
      <c r="E1869" s="24">
        <v>4178.18</v>
      </c>
      <c r="F1869" s="24">
        <f>E1869/100*$I$2*Main!$AF$2</f>
        <v>0</v>
      </c>
      <c r="G1869" s="25">
        <f>F1869*Main!$AF$4</f>
        <v>0</v>
      </c>
      <c r="H1869" s="28"/>
    </row>
    <row r="1870" spans="1:8" s="22" customFormat="1">
      <c r="A1870" s="326">
        <v>9150938</v>
      </c>
      <c r="B1870" s="329" t="s">
        <v>652</v>
      </c>
      <c r="C1870" s="23"/>
      <c r="D1870" s="23">
        <v>1</v>
      </c>
      <c r="E1870" s="24">
        <v>4221.38</v>
      </c>
      <c r="F1870" s="24">
        <f>E1870/100*$I$2*Main!$AF$2</f>
        <v>0</v>
      </c>
      <c r="G1870" s="25">
        <f>F1870*Main!$AF$4</f>
        <v>0</v>
      </c>
      <c r="H1870" s="151"/>
    </row>
    <row r="1871" spans="1:8" s="22" customFormat="1">
      <c r="A1871" s="326">
        <v>9150939</v>
      </c>
      <c r="B1871" s="329" t="s">
        <v>3639</v>
      </c>
      <c r="C1871" s="23" t="s">
        <v>52</v>
      </c>
      <c r="D1871" s="23">
        <v>1</v>
      </c>
      <c r="E1871" s="24">
        <v>4264.6099999999997</v>
      </c>
      <c r="F1871" s="24">
        <f>E1871/100*$I$2*Main!$AF$2</f>
        <v>0</v>
      </c>
      <c r="G1871" s="25">
        <f>F1871*Main!$AF$4</f>
        <v>0</v>
      </c>
      <c r="H1871" s="151"/>
    </row>
    <row r="1872" spans="1:8" s="22" customFormat="1">
      <c r="A1872" s="326">
        <v>9150940</v>
      </c>
      <c r="B1872" s="329" t="s">
        <v>3640</v>
      </c>
      <c r="C1872" s="23" t="s">
        <v>52</v>
      </c>
      <c r="D1872" s="23">
        <v>1</v>
      </c>
      <c r="E1872" s="24">
        <v>4351</v>
      </c>
      <c r="F1872" s="24">
        <f>E1872/100*$I$2*Main!$AF$2</f>
        <v>0</v>
      </c>
      <c r="G1872" s="25">
        <f>F1872*Main!$AF$4</f>
        <v>0</v>
      </c>
      <c r="H1872" s="151"/>
    </row>
    <row r="1873" spans="1:8" s="22" customFormat="1">
      <c r="A1873" s="326">
        <v>9150941</v>
      </c>
      <c r="B1873" s="329" t="s">
        <v>679</v>
      </c>
      <c r="C1873" s="23"/>
      <c r="D1873" s="23">
        <v>1</v>
      </c>
      <c r="E1873" s="24">
        <v>4138.22</v>
      </c>
      <c r="F1873" s="24">
        <f>E1873/100*$I$2*Main!$AF$2</f>
        <v>0</v>
      </c>
      <c r="G1873" s="25">
        <f>F1873*Main!$AF$4</f>
        <v>0</v>
      </c>
      <c r="H1873" s="28"/>
    </row>
    <row r="1874" spans="1:8" s="22" customFormat="1">
      <c r="A1874" s="326">
        <v>9150942</v>
      </c>
      <c r="B1874" s="329" t="s">
        <v>680</v>
      </c>
      <c r="C1874" s="23"/>
      <c r="D1874" s="23">
        <v>1</v>
      </c>
      <c r="E1874" s="24">
        <v>4164.17</v>
      </c>
      <c r="F1874" s="24">
        <f>E1874/100*$I$2*Main!$AF$2</f>
        <v>0</v>
      </c>
      <c r="G1874" s="25">
        <f>F1874*Main!$AF$4</f>
        <v>0</v>
      </c>
      <c r="H1874" s="28"/>
    </row>
    <row r="1875" spans="1:8" s="22" customFormat="1">
      <c r="A1875" s="326">
        <v>9150943</v>
      </c>
      <c r="B1875" s="329" t="s">
        <v>681</v>
      </c>
      <c r="C1875" s="23"/>
      <c r="D1875" s="23">
        <v>1</v>
      </c>
      <c r="E1875" s="24">
        <v>4207.34</v>
      </c>
      <c r="F1875" s="24">
        <f>E1875/100*$I$2*Main!$AF$2</f>
        <v>0</v>
      </c>
      <c r="G1875" s="25">
        <f>F1875*Main!$AF$4</f>
        <v>0</v>
      </c>
      <c r="H1875" s="28"/>
    </row>
    <row r="1876" spans="1:8" s="22" customFormat="1">
      <c r="A1876" s="326">
        <v>9150944</v>
      </c>
      <c r="B1876" s="329" t="s">
        <v>682</v>
      </c>
      <c r="C1876" s="23"/>
      <c r="D1876" s="23">
        <v>1</v>
      </c>
      <c r="E1876" s="24">
        <v>4250.54</v>
      </c>
      <c r="F1876" s="24">
        <f>E1876/100*$I$2*Main!$AF$2</f>
        <v>0</v>
      </c>
      <c r="G1876" s="25">
        <f>F1876*Main!$AF$4</f>
        <v>0</v>
      </c>
      <c r="H1876" s="28"/>
    </row>
    <row r="1877" spans="1:8" s="22" customFormat="1">
      <c r="A1877" s="326">
        <v>9150945</v>
      </c>
      <c r="B1877" s="329" t="s">
        <v>683</v>
      </c>
      <c r="C1877" s="23"/>
      <c r="D1877" s="23">
        <v>1</v>
      </c>
      <c r="E1877" s="24">
        <v>4293.7700000000004</v>
      </c>
      <c r="F1877" s="24">
        <f>E1877/100*$I$2*Main!$AF$2</f>
        <v>0</v>
      </c>
      <c r="G1877" s="25">
        <f>F1877*Main!$AF$4</f>
        <v>0</v>
      </c>
      <c r="H1877" s="28"/>
    </row>
    <row r="1878" spans="1:8" s="22" customFormat="1">
      <c r="A1878" s="326">
        <v>9150946</v>
      </c>
      <c r="B1878" s="329" t="s">
        <v>684</v>
      </c>
      <c r="C1878" s="23"/>
      <c r="D1878" s="23">
        <v>1</v>
      </c>
      <c r="E1878" s="24">
        <v>4336.97</v>
      </c>
      <c r="F1878" s="24">
        <f>E1878/100*$I$2*Main!$AF$2</f>
        <v>0</v>
      </c>
      <c r="G1878" s="25">
        <f>F1878*Main!$AF$4</f>
        <v>0</v>
      </c>
      <c r="H1878" s="28"/>
    </row>
    <row r="1879" spans="1:8" s="22" customFormat="1">
      <c r="A1879" s="326">
        <v>9150947</v>
      </c>
      <c r="B1879" s="329" t="s">
        <v>3641</v>
      </c>
      <c r="C1879" s="23" t="s">
        <v>52</v>
      </c>
      <c r="D1879" s="23">
        <v>1</v>
      </c>
      <c r="E1879" s="24">
        <v>4380.17</v>
      </c>
      <c r="F1879" s="24">
        <f>E1879/100*$I$2*Main!$AF$2</f>
        <v>0</v>
      </c>
      <c r="G1879" s="25">
        <f>F1879*Main!$AF$4</f>
        <v>0</v>
      </c>
      <c r="H1879" s="28"/>
    </row>
    <row r="1880" spans="1:8" s="22" customFormat="1">
      <c r="A1880" s="326">
        <v>9150948</v>
      </c>
      <c r="B1880" s="329" t="s">
        <v>3642</v>
      </c>
      <c r="C1880" s="23" t="s">
        <v>52</v>
      </c>
      <c r="D1880" s="23">
        <v>1</v>
      </c>
      <c r="E1880" s="24">
        <v>4466.5600000000004</v>
      </c>
      <c r="F1880" s="24">
        <f>E1880/100*$I$2*Main!$AF$2</f>
        <v>0</v>
      </c>
      <c r="G1880" s="25">
        <f>F1880*Main!$AF$4</f>
        <v>0</v>
      </c>
      <c r="H1880" s="28"/>
    </row>
    <row r="1881" spans="1:8" s="22" customFormat="1">
      <c r="A1881" s="326">
        <v>9150782</v>
      </c>
      <c r="B1881" s="329" t="s">
        <v>685</v>
      </c>
      <c r="C1881" s="23"/>
      <c r="D1881" s="23">
        <v>1</v>
      </c>
      <c r="E1881" s="24">
        <v>6373.93</v>
      </c>
      <c r="F1881" s="24">
        <f>E1881/100*$I$2*Main!$AF$2</f>
        <v>0</v>
      </c>
      <c r="G1881" s="25">
        <f>F1881*Main!$AF$4</f>
        <v>0</v>
      </c>
      <c r="H1881" s="28"/>
    </row>
    <row r="1882" spans="1:8" s="22" customFormat="1">
      <c r="A1882" s="326">
        <v>9150783</v>
      </c>
      <c r="B1882" s="329" t="s">
        <v>686</v>
      </c>
      <c r="C1882" s="23"/>
      <c r="D1882" s="23">
        <v>1</v>
      </c>
      <c r="E1882" s="24">
        <v>6413.5</v>
      </c>
      <c r="F1882" s="24">
        <f>E1882/100*$I$2*Main!$AF$2</f>
        <v>0</v>
      </c>
      <c r="G1882" s="25">
        <f>F1882*Main!$AF$4</f>
        <v>0</v>
      </c>
      <c r="H1882" s="28"/>
    </row>
    <row r="1883" spans="1:8" s="22" customFormat="1">
      <c r="A1883" s="326">
        <v>9150784</v>
      </c>
      <c r="B1883" s="329" t="s">
        <v>687</v>
      </c>
      <c r="C1883" s="23"/>
      <c r="D1883" s="23">
        <v>1</v>
      </c>
      <c r="E1883" s="24">
        <v>6453.08</v>
      </c>
      <c r="F1883" s="24">
        <f>E1883/100*$I$2*Main!$AF$2</f>
        <v>0</v>
      </c>
      <c r="G1883" s="25">
        <f>F1883*Main!$AF$4</f>
        <v>0</v>
      </c>
      <c r="H1883" s="28"/>
    </row>
    <row r="1884" spans="1:8" s="22" customFormat="1">
      <c r="A1884" s="326">
        <v>9150785</v>
      </c>
      <c r="B1884" s="329" t="s">
        <v>3643</v>
      </c>
      <c r="C1884" s="23" t="s">
        <v>52</v>
      </c>
      <c r="D1884" s="23">
        <v>1</v>
      </c>
      <c r="E1884" s="24">
        <v>6492.64</v>
      </c>
      <c r="F1884" s="24">
        <f>E1884/100*$I$2*Main!$AF$2</f>
        <v>0</v>
      </c>
      <c r="G1884" s="25">
        <f>F1884*Main!$AF$4</f>
        <v>0</v>
      </c>
      <c r="H1884" s="151"/>
    </row>
    <row r="1885" spans="1:8" s="22" customFormat="1">
      <c r="A1885" s="326">
        <v>9150786</v>
      </c>
      <c r="B1885" s="329" t="s">
        <v>3644</v>
      </c>
      <c r="C1885" s="23" t="s">
        <v>52</v>
      </c>
      <c r="D1885" s="23">
        <v>1</v>
      </c>
      <c r="E1885" s="24">
        <v>6571.78</v>
      </c>
      <c r="F1885" s="24">
        <f>E1885/100*$I$2*Main!$AF$2</f>
        <v>0</v>
      </c>
      <c r="G1885" s="25">
        <f>F1885*Main!$AF$4</f>
        <v>0</v>
      </c>
      <c r="H1885" s="28"/>
    </row>
    <row r="1886" spans="1:8" s="22" customFormat="1">
      <c r="A1886" s="326">
        <v>9150949</v>
      </c>
      <c r="B1886" s="329" t="s">
        <v>688</v>
      </c>
      <c r="C1886" s="23"/>
      <c r="D1886" s="23">
        <v>1</v>
      </c>
      <c r="E1886" s="24">
        <v>7090.84</v>
      </c>
      <c r="F1886" s="24">
        <f>E1886/100*$I$2*Main!$AF$2</f>
        <v>0</v>
      </c>
      <c r="G1886" s="25">
        <f>F1886*Main!$AF$4</f>
        <v>0</v>
      </c>
      <c r="H1886" s="28"/>
    </row>
    <row r="1887" spans="1:8" s="22" customFormat="1">
      <c r="A1887" s="326">
        <v>9150950</v>
      </c>
      <c r="B1887" s="329" t="s">
        <v>689</v>
      </c>
      <c r="C1887" s="23"/>
      <c r="D1887" s="23">
        <v>1</v>
      </c>
      <c r="E1887" s="24">
        <v>7119.8</v>
      </c>
      <c r="F1887" s="24">
        <f>E1887/100*$I$2*Main!$AF$2</f>
        <v>0</v>
      </c>
      <c r="G1887" s="25">
        <f>F1887*Main!$AF$4</f>
        <v>0</v>
      </c>
      <c r="H1887" s="28"/>
    </row>
    <row r="1888" spans="1:8" s="22" customFormat="1">
      <c r="A1888" s="326">
        <v>9150951</v>
      </c>
      <c r="B1888" s="329" t="s">
        <v>690</v>
      </c>
      <c r="C1888" s="23"/>
      <c r="D1888" s="23">
        <v>1</v>
      </c>
      <c r="E1888" s="24">
        <v>7168.09</v>
      </c>
      <c r="F1888" s="24">
        <f>E1888/100*$I$2*Main!$AF$2</f>
        <v>0</v>
      </c>
      <c r="G1888" s="25">
        <f>F1888*Main!$AF$4</f>
        <v>0</v>
      </c>
      <c r="H1888" s="151"/>
    </row>
    <row r="1889" spans="1:8" s="22" customFormat="1">
      <c r="A1889" s="326">
        <v>9150952</v>
      </c>
      <c r="B1889" s="329" t="s">
        <v>691</v>
      </c>
      <c r="C1889" s="23"/>
      <c r="D1889" s="23">
        <v>1</v>
      </c>
      <c r="E1889" s="24">
        <v>7216.36</v>
      </c>
      <c r="F1889" s="24">
        <f>E1889/100*$I$2*Main!$AF$2</f>
        <v>0</v>
      </c>
      <c r="G1889" s="25">
        <f>F1889*Main!$AF$4</f>
        <v>0</v>
      </c>
      <c r="H1889" s="151"/>
    </row>
    <row r="1890" spans="1:8" s="22" customFormat="1">
      <c r="A1890" s="326">
        <v>9150953</v>
      </c>
      <c r="B1890" s="329" t="s">
        <v>692</v>
      </c>
      <c r="C1890" s="23"/>
      <c r="D1890" s="23">
        <v>1</v>
      </c>
      <c r="E1890" s="24">
        <v>7285.14</v>
      </c>
      <c r="F1890" s="24">
        <f>E1890/100*$I$2*Main!$AF$2</f>
        <v>0</v>
      </c>
      <c r="G1890" s="25">
        <f>F1890*Main!$AF$4</f>
        <v>0</v>
      </c>
      <c r="H1890" s="28"/>
    </row>
    <row r="1891" spans="1:8" s="22" customFormat="1">
      <c r="A1891" s="326">
        <v>9150954</v>
      </c>
      <c r="B1891" s="329" t="s">
        <v>693</v>
      </c>
      <c r="C1891" s="23"/>
      <c r="D1891" s="23">
        <v>1</v>
      </c>
      <c r="E1891" s="24">
        <v>7520.32</v>
      </c>
      <c r="F1891" s="24">
        <f>E1891/100*$I$2*Main!$AF$2</f>
        <v>0</v>
      </c>
      <c r="G1891" s="25">
        <f>F1891*Main!$AF$4</f>
        <v>0</v>
      </c>
      <c r="H1891" s="151"/>
    </row>
    <row r="1892" spans="1:8" s="22" customFormat="1">
      <c r="A1892" s="326">
        <v>9150955</v>
      </c>
      <c r="B1892" s="329" t="s">
        <v>3645</v>
      </c>
      <c r="C1892" s="23" t="s">
        <v>52</v>
      </c>
      <c r="D1892" s="23">
        <v>1</v>
      </c>
      <c r="E1892" s="24">
        <v>7465.85</v>
      </c>
      <c r="F1892" s="24">
        <f>E1892/100*$I$2*Main!$AF$2</f>
        <v>0</v>
      </c>
      <c r="G1892" s="25">
        <f>F1892*Main!$AF$4</f>
        <v>0</v>
      </c>
      <c r="H1892" s="28"/>
    </row>
    <row r="1893" spans="1:8" s="22" customFormat="1">
      <c r="A1893" s="326">
        <v>9150956</v>
      </c>
      <c r="B1893" s="329" t="s">
        <v>3646</v>
      </c>
      <c r="C1893" s="23" t="s">
        <v>52</v>
      </c>
      <c r="D1893" s="23">
        <v>1</v>
      </c>
      <c r="E1893" s="24">
        <v>7628.39</v>
      </c>
      <c r="F1893" s="24">
        <f>E1893/100*$I$2*Main!$AF$2</f>
        <v>0</v>
      </c>
      <c r="G1893" s="25">
        <f>F1893*Main!$AF$4</f>
        <v>0</v>
      </c>
      <c r="H1893" s="28"/>
    </row>
    <row r="1894" spans="1:8" s="22" customFormat="1">
      <c r="A1894" s="326">
        <v>9150957</v>
      </c>
      <c r="B1894" s="329" t="s">
        <v>701</v>
      </c>
      <c r="C1894" s="23"/>
      <c r="D1894" s="23">
        <v>1</v>
      </c>
      <c r="E1894" s="24">
        <v>4282.7299999999996</v>
      </c>
      <c r="F1894" s="24">
        <f>E1894/100*$I$2*Main!$AF$2</f>
        <v>0</v>
      </c>
      <c r="G1894" s="25">
        <f>F1894*Main!$AF$4</f>
        <v>0</v>
      </c>
      <c r="H1894" s="28"/>
    </row>
    <row r="1895" spans="1:8" s="22" customFormat="1">
      <c r="A1895" s="326">
        <v>9150958</v>
      </c>
      <c r="B1895" s="329" t="s">
        <v>702</v>
      </c>
      <c r="C1895" s="23"/>
      <c r="D1895" s="23">
        <v>1</v>
      </c>
      <c r="E1895" s="24">
        <v>4308.6499999999996</v>
      </c>
      <c r="F1895" s="24">
        <f>E1895/100*$I$2*Main!$AF$2</f>
        <v>0</v>
      </c>
      <c r="G1895" s="25">
        <f>F1895*Main!$AF$4</f>
        <v>0</v>
      </c>
      <c r="H1895" s="28"/>
    </row>
    <row r="1896" spans="1:8" s="22" customFormat="1">
      <c r="A1896" s="326">
        <v>9150959</v>
      </c>
      <c r="B1896" s="329" t="s">
        <v>703</v>
      </c>
      <c r="C1896" s="23"/>
      <c r="D1896" s="23">
        <v>1</v>
      </c>
      <c r="E1896" s="24">
        <v>4351.8500000000004</v>
      </c>
      <c r="F1896" s="24">
        <f>E1896/100*$I$2*Main!$AF$2</f>
        <v>0</v>
      </c>
      <c r="G1896" s="25">
        <f>F1896*Main!$AF$4</f>
        <v>0</v>
      </c>
      <c r="H1896" s="28"/>
    </row>
    <row r="1897" spans="1:8" s="22" customFormat="1">
      <c r="A1897" s="326">
        <v>9150960</v>
      </c>
      <c r="B1897" s="329" t="s">
        <v>704</v>
      </c>
      <c r="C1897" s="23"/>
      <c r="D1897" s="23">
        <v>1</v>
      </c>
      <c r="E1897" s="24">
        <v>4395.0600000000004</v>
      </c>
      <c r="F1897" s="24">
        <f>E1897/100*$I$2*Main!$AF$2</f>
        <v>0</v>
      </c>
      <c r="G1897" s="25">
        <f>F1897*Main!$AF$4</f>
        <v>0</v>
      </c>
      <c r="H1897" s="28"/>
    </row>
    <row r="1898" spans="1:8" s="22" customFormat="1">
      <c r="A1898" s="326">
        <v>9150961</v>
      </c>
      <c r="B1898" s="329" t="s">
        <v>705</v>
      </c>
      <c r="C1898" s="23"/>
      <c r="D1898" s="23">
        <v>1</v>
      </c>
      <c r="E1898" s="24">
        <v>4438.25</v>
      </c>
      <c r="F1898" s="24">
        <f>E1898/100*$I$2*Main!$AF$2</f>
        <v>0</v>
      </c>
      <c r="G1898" s="25">
        <f>F1898*Main!$AF$4</f>
        <v>0</v>
      </c>
      <c r="H1898" s="28"/>
    </row>
    <row r="1899" spans="1:8" s="22" customFormat="1">
      <c r="A1899" s="326">
        <v>9150962</v>
      </c>
      <c r="B1899" s="329" t="s">
        <v>706</v>
      </c>
      <c r="C1899" s="23"/>
      <c r="D1899" s="23">
        <v>1</v>
      </c>
      <c r="E1899" s="24">
        <v>4481.4399999999996</v>
      </c>
      <c r="F1899" s="24">
        <f>E1899/100*$I$2*Main!$AF$2</f>
        <v>0</v>
      </c>
      <c r="G1899" s="25">
        <f>F1899*Main!$AF$4</f>
        <v>0</v>
      </c>
      <c r="H1899" s="28"/>
    </row>
    <row r="1900" spans="1:8" s="22" customFormat="1">
      <c r="A1900" s="326">
        <v>9150963</v>
      </c>
      <c r="B1900" s="329" t="s">
        <v>3647</v>
      </c>
      <c r="C1900" s="23" t="s">
        <v>52</v>
      </c>
      <c r="D1900" s="23">
        <v>1</v>
      </c>
      <c r="E1900" s="24">
        <v>4524.6499999999996</v>
      </c>
      <c r="F1900" s="24">
        <f>E1900/100*$I$2*Main!$AF$2</f>
        <v>0</v>
      </c>
      <c r="G1900" s="25">
        <f>F1900*Main!$AF$4</f>
        <v>0</v>
      </c>
      <c r="H1900" s="28"/>
    </row>
    <row r="1901" spans="1:8" s="22" customFormat="1">
      <c r="A1901" s="326">
        <v>9150964</v>
      </c>
      <c r="B1901" s="329" t="s">
        <v>3648</v>
      </c>
      <c r="C1901" s="23" t="s">
        <v>52</v>
      </c>
      <c r="D1901" s="23">
        <v>1</v>
      </c>
      <c r="E1901" s="24">
        <v>4611.07</v>
      </c>
      <c r="F1901" s="24">
        <f>E1901/100*$I$2*Main!$AF$2</f>
        <v>0</v>
      </c>
      <c r="G1901" s="25">
        <f>F1901*Main!$AF$4</f>
        <v>0</v>
      </c>
      <c r="H1901" s="28"/>
    </row>
    <row r="1902" spans="1:8" s="22" customFormat="1">
      <c r="A1902" s="326">
        <v>9150983</v>
      </c>
      <c r="B1902" s="329" t="s">
        <v>707</v>
      </c>
      <c r="C1902" s="23"/>
      <c r="D1902" s="23">
        <v>1</v>
      </c>
      <c r="E1902" s="24">
        <v>7047.3</v>
      </c>
      <c r="F1902" s="24">
        <f>E1902/100*$I$2*Main!$AF$2</f>
        <v>0</v>
      </c>
      <c r="G1902" s="25">
        <f>F1902*Main!$AF$4</f>
        <v>0</v>
      </c>
      <c r="H1902" s="28"/>
    </row>
    <row r="1903" spans="1:8" s="22" customFormat="1">
      <c r="A1903" s="326">
        <v>9150984</v>
      </c>
      <c r="B1903" s="329" t="s">
        <v>708</v>
      </c>
      <c r="C1903" s="23"/>
      <c r="D1903" s="23">
        <v>1</v>
      </c>
      <c r="E1903" s="24">
        <v>7092.11</v>
      </c>
      <c r="F1903" s="24">
        <f>E1903/100*$I$2*Main!$AF$2</f>
        <v>0</v>
      </c>
      <c r="G1903" s="25">
        <f>F1903*Main!$AF$4</f>
        <v>0</v>
      </c>
      <c r="H1903" s="28"/>
    </row>
    <row r="1904" spans="1:8" s="22" customFormat="1">
      <c r="A1904" s="326">
        <v>9150985</v>
      </c>
      <c r="B1904" s="329" t="s">
        <v>709</v>
      </c>
      <c r="C1904" s="23"/>
      <c r="D1904" s="23">
        <v>1</v>
      </c>
      <c r="E1904" s="24">
        <v>7136.9</v>
      </c>
      <c r="F1904" s="24">
        <f>E1904/100*$I$2*Main!$AF$2</f>
        <v>0</v>
      </c>
      <c r="G1904" s="25">
        <f>F1904*Main!$AF$4</f>
        <v>0</v>
      </c>
      <c r="H1904" s="28"/>
    </row>
    <row r="1905" spans="1:8" s="22" customFormat="1">
      <c r="A1905" s="326">
        <v>9150986</v>
      </c>
      <c r="B1905" s="329" t="s">
        <v>3649</v>
      </c>
      <c r="C1905" s="23" t="s">
        <v>52</v>
      </c>
      <c r="D1905" s="23">
        <v>1</v>
      </c>
      <c r="E1905" s="24">
        <v>7181.71</v>
      </c>
      <c r="F1905" s="24">
        <f>E1905/100*$I$2*Main!$AF$2</f>
        <v>0</v>
      </c>
      <c r="G1905" s="25">
        <f>F1905*Main!$AF$4</f>
        <v>0</v>
      </c>
      <c r="H1905" s="28"/>
    </row>
    <row r="1906" spans="1:8" s="22" customFormat="1">
      <c r="A1906" s="326">
        <v>9150987</v>
      </c>
      <c r="B1906" s="329" t="s">
        <v>3650</v>
      </c>
      <c r="C1906" s="23" t="s">
        <v>52</v>
      </c>
      <c r="D1906" s="23">
        <v>1</v>
      </c>
      <c r="E1906" s="24">
        <v>7271.32</v>
      </c>
      <c r="F1906" s="24">
        <f>E1906/100*$I$2*Main!$AF$2</f>
        <v>0</v>
      </c>
      <c r="G1906" s="25">
        <f>F1906*Main!$AF$4</f>
        <v>0</v>
      </c>
      <c r="H1906" s="28"/>
    </row>
    <row r="1907" spans="1:8" s="22" customFormat="1">
      <c r="A1907" s="326">
        <v>9150965</v>
      </c>
      <c r="B1907" s="329" t="s">
        <v>710</v>
      </c>
      <c r="C1907" s="23"/>
      <c r="D1907" s="23">
        <v>1</v>
      </c>
      <c r="E1907" s="24">
        <v>8671.6200000000008</v>
      </c>
      <c r="F1907" s="24">
        <f>E1907/100*$I$2*Main!$AF$2</f>
        <v>0</v>
      </c>
      <c r="G1907" s="25">
        <f>F1907*Main!$AF$4</f>
        <v>0</v>
      </c>
      <c r="H1907" s="28"/>
    </row>
    <row r="1908" spans="1:8" s="22" customFormat="1">
      <c r="A1908" s="326">
        <v>9150966</v>
      </c>
      <c r="B1908" s="329" t="s">
        <v>711</v>
      </c>
      <c r="C1908" s="23"/>
      <c r="D1908" s="23">
        <v>1</v>
      </c>
      <c r="E1908" s="24">
        <v>8705.4</v>
      </c>
      <c r="F1908" s="24">
        <f>E1908/100*$I$2*Main!$AF$2</f>
        <v>0</v>
      </c>
      <c r="G1908" s="25">
        <f>F1908*Main!$AF$4</f>
        <v>0</v>
      </c>
      <c r="H1908" s="28"/>
    </row>
    <row r="1909" spans="1:8" s="22" customFormat="1">
      <c r="A1909" s="326">
        <v>9150967</v>
      </c>
      <c r="B1909" s="329" t="s">
        <v>712</v>
      </c>
      <c r="C1909" s="23"/>
      <c r="D1909" s="23">
        <v>1</v>
      </c>
      <c r="E1909" s="24">
        <v>8761.7199999999993</v>
      </c>
      <c r="F1909" s="24">
        <f>E1909/100*$I$2*Main!$AF$2</f>
        <v>0</v>
      </c>
      <c r="G1909" s="25">
        <f>F1909*Main!$AF$4</f>
        <v>0</v>
      </c>
      <c r="H1909" s="28"/>
    </row>
    <row r="1910" spans="1:8" s="22" customFormat="1">
      <c r="A1910" s="326">
        <v>9150968</v>
      </c>
      <c r="B1910" s="329" t="s">
        <v>713</v>
      </c>
      <c r="C1910" s="23"/>
      <c r="D1910" s="23">
        <v>1</v>
      </c>
      <c r="E1910" s="24">
        <v>8951.4</v>
      </c>
      <c r="F1910" s="24">
        <f>E1910/100*$I$2*Main!$AF$2</f>
        <v>0</v>
      </c>
      <c r="G1910" s="25">
        <f>F1910*Main!$AF$4</f>
        <v>0</v>
      </c>
      <c r="H1910" s="28"/>
    </row>
    <row r="1911" spans="1:8" s="22" customFormat="1">
      <c r="A1911" s="326">
        <v>9150969</v>
      </c>
      <c r="B1911" s="329" t="s">
        <v>714</v>
      </c>
      <c r="C1911" s="23"/>
      <c r="D1911" s="23">
        <v>1</v>
      </c>
      <c r="E1911" s="24">
        <v>8901.2900000000009</v>
      </c>
      <c r="F1911" s="24">
        <f>E1911/100*$I$2*Main!$AF$2</f>
        <v>0</v>
      </c>
      <c r="G1911" s="25">
        <f>F1911*Main!$AF$4</f>
        <v>0</v>
      </c>
      <c r="H1911" s="28"/>
    </row>
    <row r="1912" spans="1:8" s="22" customFormat="1">
      <c r="A1912" s="326">
        <v>9150970</v>
      </c>
      <c r="B1912" s="329" t="s">
        <v>715</v>
      </c>
      <c r="C1912" s="23"/>
      <c r="D1912" s="23">
        <v>1</v>
      </c>
      <c r="E1912" s="24">
        <v>8985.1</v>
      </c>
      <c r="F1912" s="24">
        <f>E1912/100*$I$2*Main!$AF$2</f>
        <v>0</v>
      </c>
      <c r="G1912" s="25">
        <f>F1912*Main!$AF$4</f>
        <v>0</v>
      </c>
      <c r="H1912" s="28"/>
    </row>
    <row r="1913" spans="1:8" s="22" customFormat="1">
      <c r="A1913" s="326">
        <v>9150981</v>
      </c>
      <c r="B1913" s="329" t="s">
        <v>3651</v>
      </c>
      <c r="C1913" s="23" t="s">
        <v>52</v>
      </c>
      <c r="D1913" s="23">
        <v>1</v>
      </c>
      <c r="E1913" s="24">
        <v>9096.91</v>
      </c>
      <c r="F1913" s="24">
        <f>E1913/100*$I$2*Main!$AF$2</f>
        <v>0</v>
      </c>
      <c r="G1913" s="25">
        <f>F1913*Main!$AF$4</f>
        <v>0</v>
      </c>
      <c r="H1913" s="28"/>
    </row>
    <row r="1914" spans="1:8" s="22" customFormat="1">
      <c r="A1914" s="326">
        <v>9150982</v>
      </c>
      <c r="B1914" s="329" t="s">
        <v>3652</v>
      </c>
      <c r="C1914" s="23" t="s">
        <v>52</v>
      </c>
      <c r="D1914" s="23">
        <v>1</v>
      </c>
      <c r="E1914" s="24">
        <v>9575.9599999999991</v>
      </c>
      <c r="F1914" s="24">
        <f>E1914/100*$I$2*Main!$AF$2</f>
        <v>0</v>
      </c>
      <c r="G1914" s="25">
        <f>F1914*Main!$AF$4</f>
        <v>0</v>
      </c>
      <c r="H1914" s="28"/>
    </row>
    <row r="1915" spans="1:8" s="22" customFormat="1">
      <c r="A1915" s="326">
        <v>9150988</v>
      </c>
      <c r="B1915" s="329" t="s">
        <v>723</v>
      </c>
      <c r="C1915" s="23"/>
      <c r="D1915" s="23">
        <v>1</v>
      </c>
      <c r="E1915" s="24">
        <v>4456.1000000000004</v>
      </c>
      <c r="F1915" s="24">
        <f>E1915/100*$I$2*Main!$AF$2</f>
        <v>0</v>
      </c>
      <c r="G1915" s="25">
        <f>F1915*Main!$AF$4</f>
        <v>0</v>
      </c>
      <c r="H1915" s="28"/>
    </row>
    <row r="1916" spans="1:8" s="22" customFormat="1">
      <c r="A1916" s="326">
        <v>9150989</v>
      </c>
      <c r="B1916" s="329" t="s">
        <v>724</v>
      </c>
      <c r="C1916" s="23"/>
      <c r="D1916" s="23">
        <v>1</v>
      </c>
      <c r="E1916" s="24">
        <v>4482.01</v>
      </c>
      <c r="F1916" s="24">
        <f>E1916/100*$I$2*Main!$AF$2</f>
        <v>0</v>
      </c>
      <c r="G1916" s="25">
        <f>F1916*Main!$AF$4</f>
        <v>0</v>
      </c>
      <c r="H1916" s="151"/>
    </row>
    <row r="1917" spans="1:8" s="22" customFormat="1">
      <c r="A1917" s="326">
        <v>9150990</v>
      </c>
      <c r="B1917" s="329" t="s">
        <v>725</v>
      </c>
      <c r="C1917" s="23"/>
      <c r="D1917" s="23">
        <v>1</v>
      </c>
      <c r="E1917" s="24">
        <v>4525.22</v>
      </c>
      <c r="F1917" s="24">
        <f>E1917/100*$I$2*Main!$AF$2</f>
        <v>0</v>
      </c>
      <c r="G1917" s="25">
        <f>F1917*Main!$AF$4</f>
        <v>0</v>
      </c>
      <c r="H1917" s="28"/>
    </row>
    <row r="1918" spans="1:8" s="22" customFormat="1">
      <c r="A1918" s="326">
        <v>9150991</v>
      </c>
      <c r="B1918" s="329" t="s">
        <v>726</v>
      </c>
      <c r="C1918" s="23"/>
      <c r="D1918" s="23">
        <v>1</v>
      </c>
      <c r="E1918" s="24">
        <v>4568.42</v>
      </c>
      <c r="F1918" s="24">
        <f>E1918/100*$I$2*Main!$AF$2</f>
        <v>0</v>
      </c>
      <c r="G1918" s="25">
        <f>F1918*Main!$AF$4</f>
        <v>0</v>
      </c>
      <c r="H1918" s="28"/>
    </row>
    <row r="1919" spans="1:8" s="22" customFormat="1">
      <c r="A1919" s="326">
        <v>9150992</v>
      </c>
      <c r="B1919" s="329" t="s">
        <v>727</v>
      </c>
      <c r="C1919" s="23"/>
      <c r="D1919" s="23">
        <v>1</v>
      </c>
      <c r="E1919" s="24">
        <v>4611.62</v>
      </c>
      <c r="F1919" s="24">
        <f>E1919/100*$I$2*Main!$AF$2</f>
        <v>0</v>
      </c>
      <c r="G1919" s="25">
        <f>F1919*Main!$AF$4</f>
        <v>0</v>
      </c>
      <c r="H1919" s="28"/>
    </row>
    <row r="1920" spans="1:8" s="22" customFormat="1">
      <c r="A1920" s="326">
        <v>9150993</v>
      </c>
      <c r="B1920" s="329" t="s">
        <v>728</v>
      </c>
      <c r="C1920" s="23"/>
      <c r="D1920" s="23">
        <v>1</v>
      </c>
      <c r="E1920" s="24">
        <v>4654.84</v>
      </c>
      <c r="F1920" s="24">
        <f>E1920/100*$I$2*Main!$AF$2</f>
        <v>0</v>
      </c>
      <c r="G1920" s="25">
        <f>F1920*Main!$AF$4</f>
        <v>0</v>
      </c>
      <c r="H1920" s="28"/>
    </row>
    <row r="1921" spans="1:8" s="22" customFormat="1">
      <c r="A1921" s="326">
        <v>9150994</v>
      </c>
      <c r="B1921" s="329" t="s">
        <v>3653</v>
      </c>
      <c r="C1921" s="23" t="s">
        <v>52</v>
      </c>
      <c r="D1921" s="23">
        <v>1</v>
      </c>
      <c r="E1921" s="24">
        <v>4698.04</v>
      </c>
      <c r="F1921" s="24">
        <f>E1921/100*$I$2*Main!$AF$2</f>
        <v>0</v>
      </c>
      <c r="G1921" s="25">
        <f>F1921*Main!$AF$4</f>
        <v>0</v>
      </c>
      <c r="H1921" s="28"/>
    </row>
    <row r="1922" spans="1:8" s="22" customFormat="1">
      <c r="A1922" s="326">
        <v>9150995</v>
      </c>
      <c r="B1922" s="329" t="s">
        <v>3654</v>
      </c>
      <c r="C1922" s="23" t="s">
        <v>52</v>
      </c>
      <c r="D1922" s="23">
        <v>1</v>
      </c>
      <c r="E1922" s="24">
        <v>4784.41</v>
      </c>
      <c r="F1922" s="24">
        <f>E1922/100*$I$2*Main!$AF$2</f>
        <v>0</v>
      </c>
      <c r="G1922" s="25">
        <f>F1922*Main!$AF$4</f>
        <v>0</v>
      </c>
      <c r="H1922" s="28"/>
    </row>
    <row r="1923" spans="1:8" s="22" customFormat="1">
      <c r="A1923" s="326">
        <v>9234469</v>
      </c>
      <c r="B1923" s="329" t="s">
        <v>586</v>
      </c>
      <c r="C1923" s="23"/>
      <c r="D1923" s="23">
        <v>1</v>
      </c>
      <c r="E1923" s="24">
        <v>2797.33</v>
      </c>
      <c r="F1923" s="24">
        <f>E1923/100*$I$2*Main!$AF$2</f>
        <v>0</v>
      </c>
      <c r="G1923" s="25">
        <f>F1923*Main!$AF$4</f>
        <v>0</v>
      </c>
      <c r="H1923" s="28"/>
    </row>
    <row r="1924" spans="1:8" s="22" customFormat="1">
      <c r="A1924" s="326">
        <v>9150612</v>
      </c>
      <c r="B1924" s="329" t="s">
        <v>586</v>
      </c>
      <c r="C1924" s="23"/>
      <c r="D1924" s="23">
        <v>1</v>
      </c>
      <c r="E1924" s="24">
        <v>2797.33</v>
      </c>
      <c r="F1924" s="24">
        <f>E1924/100*$I$2*Main!$AF$2</f>
        <v>0</v>
      </c>
      <c r="G1924" s="25">
        <f>F1924*Main!$AF$4</f>
        <v>0</v>
      </c>
      <c r="H1924" s="151"/>
    </row>
    <row r="1925" spans="1:8" s="22" customFormat="1">
      <c r="A1925" s="326">
        <v>9150613</v>
      </c>
      <c r="B1925" s="329" t="s">
        <v>594</v>
      </c>
      <c r="C1925" s="23"/>
      <c r="D1925" s="23">
        <v>1</v>
      </c>
      <c r="E1925" s="24">
        <v>2053.1999999999998</v>
      </c>
      <c r="F1925" s="24">
        <f>E1925/100*$I$2*Main!$AF$2</f>
        <v>0</v>
      </c>
      <c r="G1925" s="25">
        <f>F1925*Main!$AF$4</f>
        <v>0</v>
      </c>
      <c r="H1925" s="28"/>
    </row>
    <row r="1926" spans="1:8" s="22" customFormat="1">
      <c r="A1926" s="326">
        <v>9150614</v>
      </c>
      <c r="B1926" s="329" t="s">
        <v>595</v>
      </c>
      <c r="C1926" s="23"/>
      <c r="D1926" s="23">
        <v>1</v>
      </c>
      <c r="E1926" s="24">
        <v>2068.2600000000002</v>
      </c>
      <c r="F1926" s="24">
        <f>E1926/100*$I$2*Main!$AF$2</f>
        <v>0</v>
      </c>
      <c r="G1926" s="25">
        <f>F1926*Main!$AF$4</f>
        <v>0</v>
      </c>
      <c r="H1926" s="28"/>
    </row>
    <row r="1927" spans="1:8" s="22" customFormat="1">
      <c r="A1927" s="326">
        <v>9150615</v>
      </c>
      <c r="B1927" s="329" t="s">
        <v>596</v>
      </c>
      <c r="C1927" s="23"/>
      <c r="D1927" s="23">
        <v>1</v>
      </c>
      <c r="E1927" s="24">
        <v>2093.4</v>
      </c>
      <c r="F1927" s="24">
        <f>E1927/100*$I$2*Main!$AF$2</f>
        <v>0</v>
      </c>
      <c r="G1927" s="25">
        <f>F1927*Main!$AF$4</f>
        <v>0</v>
      </c>
      <c r="H1927" s="28"/>
    </row>
    <row r="1928" spans="1:8" s="22" customFormat="1">
      <c r="A1928" s="326">
        <v>9150616</v>
      </c>
      <c r="B1928" s="329" t="s">
        <v>597</v>
      </c>
      <c r="C1928" s="23"/>
      <c r="D1928" s="23">
        <v>1</v>
      </c>
      <c r="E1928" s="24">
        <v>2118.5500000000002</v>
      </c>
      <c r="F1928" s="24">
        <f>E1928/100*$I$2*Main!$AF$2</f>
        <v>0</v>
      </c>
      <c r="G1928" s="25">
        <f>F1928*Main!$AF$4</f>
        <v>0</v>
      </c>
      <c r="H1928" s="28"/>
    </row>
    <row r="1929" spans="1:8" s="22" customFormat="1">
      <c r="A1929" s="326">
        <v>9150618</v>
      </c>
      <c r="B1929" s="329" t="s">
        <v>598</v>
      </c>
      <c r="C1929" s="23"/>
      <c r="D1929" s="23">
        <v>1</v>
      </c>
      <c r="E1929" s="24">
        <v>2143.69</v>
      </c>
      <c r="F1929" s="24">
        <f>E1929/100*$I$2*Main!$AF$2</f>
        <v>0</v>
      </c>
      <c r="G1929" s="25">
        <f>F1929*Main!$AF$4</f>
        <v>0</v>
      </c>
      <c r="H1929" s="28"/>
    </row>
    <row r="1930" spans="1:8" s="22" customFormat="1">
      <c r="A1930" s="326">
        <v>9150619</v>
      </c>
      <c r="B1930" s="329" t="s">
        <v>599</v>
      </c>
      <c r="C1930" s="23"/>
      <c r="D1930" s="23">
        <v>1</v>
      </c>
      <c r="E1930" s="24">
        <v>2168.83</v>
      </c>
      <c r="F1930" s="24">
        <f>E1930/100*$I$2*Main!$AF$2</f>
        <v>0</v>
      </c>
      <c r="G1930" s="25">
        <f>F1930*Main!$AF$4</f>
        <v>0</v>
      </c>
      <c r="H1930" s="28"/>
    </row>
    <row r="1931" spans="1:8" s="22" customFormat="1">
      <c r="A1931" s="326">
        <v>9150620</v>
      </c>
      <c r="B1931" s="329" t="s">
        <v>3655</v>
      </c>
      <c r="C1931" s="23" t="s">
        <v>52</v>
      </c>
      <c r="D1931" s="23">
        <v>1</v>
      </c>
      <c r="E1931" s="24">
        <v>2193.96</v>
      </c>
      <c r="F1931" s="24">
        <f>E1931/100*$I$2*Main!$AF$2</f>
        <v>0</v>
      </c>
      <c r="G1931" s="25">
        <f>F1931*Main!$AF$4</f>
        <v>0</v>
      </c>
      <c r="H1931" s="28"/>
    </row>
    <row r="1932" spans="1:8" s="22" customFormat="1">
      <c r="A1932" s="326">
        <v>9150621</v>
      </c>
      <c r="B1932" s="329" t="s">
        <v>3656</v>
      </c>
      <c r="C1932" s="23" t="s">
        <v>52</v>
      </c>
      <c r="D1932" s="23">
        <v>1</v>
      </c>
      <c r="E1932" s="24">
        <v>2263.58</v>
      </c>
      <c r="F1932" s="24">
        <f>E1932/100*$I$2*Main!$AF$2</f>
        <v>0</v>
      </c>
      <c r="G1932" s="25">
        <f>F1932*Main!$AF$4</f>
        <v>0</v>
      </c>
      <c r="H1932" s="151"/>
    </row>
    <row r="1933" spans="1:8" s="22" customFormat="1">
      <c r="A1933" s="326">
        <v>9150622</v>
      </c>
      <c r="B1933" s="329" t="s">
        <v>607</v>
      </c>
      <c r="C1933" s="23"/>
      <c r="D1933" s="23">
        <v>1</v>
      </c>
      <c r="E1933" s="24">
        <v>2472.19</v>
      </c>
      <c r="F1933" s="24">
        <f>E1933/100*$I$2*Main!$AF$2</f>
        <v>0</v>
      </c>
      <c r="G1933" s="25">
        <f>F1933*Main!$AF$4</f>
        <v>0</v>
      </c>
      <c r="H1933" s="28"/>
    </row>
    <row r="1934" spans="1:8" s="22" customFormat="1">
      <c r="A1934" s="326">
        <v>9150623</v>
      </c>
      <c r="B1934" s="329" t="s">
        <v>608</v>
      </c>
      <c r="C1934" s="23"/>
      <c r="D1934" s="23">
        <v>1</v>
      </c>
      <c r="E1934" s="24">
        <v>2487.2800000000002</v>
      </c>
      <c r="F1934" s="24">
        <f>E1934/100*$I$2*Main!$AF$2</f>
        <v>0</v>
      </c>
      <c r="G1934" s="25">
        <f>F1934*Main!$AF$4</f>
        <v>0</v>
      </c>
      <c r="H1934" s="28"/>
    </row>
    <row r="1935" spans="1:8" s="22" customFormat="1">
      <c r="A1935" s="326">
        <v>9150624</v>
      </c>
      <c r="B1935" s="329" t="s">
        <v>609</v>
      </c>
      <c r="C1935" s="23"/>
      <c r="D1935" s="23">
        <v>1</v>
      </c>
      <c r="E1935" s="24">
        <v>2512.4299999999998</v>
      </c>
      <c r="F1935" s="24">
        <f>E1935/100*$I$2*Main!$AF$2</f>
        <v>0</v>
      </c>
      <c r="G1935" s="25">
        <f>F1935*Main!$AF$4</f>
        <v>0</v>
      </c>
      <c r="H1935" s="28"/>
    </row>
    <row r="1936" spans="1:8" s="22" customFormat="1">
      <c r="A1936" s="326">
        <v>9150625</v>
      </c>
      <c r="B1936" s="329" t="s">
        <v>610</v>
      </c>
      <c r="C1936" s="23"/>
      <c r="D1936" s="23">
        <v>1</v>
      </c>
      <c r="E1936" s="24">
        <v>2537.54</v>
      </c>
      <c r="F1936" s="24">
        <f>E1936/100*$I$2*Main!$AF$2</f>
        <v>0</v>
      </c>
      <c r="G1936" s="25">
        <f>F1936*Main!$AF$4</f>
        <v>0</v>
      </c>
      <c r="H1936" s="28"/>
    </row>
    <row r="1937" spans="1:8" s="22" customFormat="1">
      <c r="A1937" s="326">
        <v>9150626</v>
      </c>
      <c r="B1937" s="329" t="s">
        <v>611</v>
      </c>
      <c r="C1937" s="23"/>
      <c r="D1937" s="23">
        <v>1</v>
      </c>
      <c r="E1937" s="24">
        <v>2562.71</v>
      </c>
      <c r="F1937" s="24">
        <f>E1937/100*$I$2*Main!$AF$2</f>
        <v>0</v>
      </c>
      <c r="G1937" s="25">
        <f>F1937*Main!$AF$4</f>
        <v>0</v>
      </c>
      <c r="H1937" s="28"/>
    </row>
    <row r="1938" spans="1:8" s="22" customFormat="1">
      <c r="A1938" s="326">
        <v>9150627</v>
      </c>
      <c r="B1938" s="329" t="s">
        <v>612</v>
      </c>
      <c r="C1938" s="23"/>
      <c r="D1938" s="23">
        <v>1</v>
      </c>
      <c r="E1938" s="24">
        <v>2587.85</v>
      </c>
      <c r="F1938" s="24">
        <f>E1938/100*$I$2*Main!$AF$2</f>
        <v>0</v>
      </c>
      <c r="G1938" s="25">
        <f>F1938*Main!$AF$4</f>
        <v>0</v>
      </c>
      <c r="H1938" s="28"/>
    </row>
    <row r="1939" spans="1:8" s="22" customFormat="1">
      <c r="A1939" s="326">
        <v>9150628</v>
      </c>
      <c r="B1939" s="329" t="s">
        <v>3657</v>
      </c>
      <c r="C1939" s="23" t="s">
        <v>52</v>
      </c>
      <c r="D1939" s="23">
        <v>1</v>
      </c>
      <c r="E1939" s="24">
        <v>2612.9899999999998</v>
      </c>
      <c r="F1939" s="24">
        <f>E1939/100*$I$2*Main!$AF$2</f>
        <v>0</v>
      </c>
      <c r="G1939" s="25">
        <f>F1939*Main!$AF$4</f>
        <v>0</v>
      </c>
      <c r="H1939" s="28"/>
    </row>
    <row r="1940" spans="1:8" s="22" customFormat="1">
      <c r="A1940" s="326">
        <v>9150629</v>
      </c>
      <c r="B1940" s="329" t="s">
        <v>3658</v>
      </c>
      <c r="C1940" s="23" t="s">
        <v>52</v>
      </c>
      <c r="D1940" s="23">
        <v>1</v>
      </c>
      <c r="E1940" s="24">
        <v>2663.26</v>
      </c>
      <c r="F1940" s="24">
        <f>E1940/100*$I$2*Main!$AF$2</f>
        <v>0</v>
      </c>
      <c r="G1940" s="25">
        <f>F1940*Main!$AF$4</f>
        <v>0</v>
      </c>
      <c r="H1940" s="28"/>
    </row>
    <row r="1941" spans="1:8" s="22" customFormat="1">
      <c r="A1941" s="326">
        <v>9150630</v>
      </c>
      <c r="B1941" s="329" t="s">
        <v>587</v>
      </c>
      <c r="C1941" s="23"/>
      <c r="D1941" s="23">
        <v>1</v>
      </c>
      <c r="E1941" s="24">
        <v>469.61</v>
      </c>
      <c r="F1941" s="24">
        <f>E1941/100*$I$2*Main!$AF$2</f>
        <v>0</v>
      </c>
      <c r="G1941" s="25">
        <f>F1941*Main!$AF$4</f>
        <v>0</v>
      </c>
      <c r="H1941" s="28"/>
    </row>
    <row r="1942" spans="1:8" s="22" customFormat="1">
      <c r="A1942" s="326">
        <v>9150641</v>
      </c>
      <c r="B1942" s="329" t="s">
        <v>600</v>
      </c>
      <c r="C1942" s="23"/>
      <c r="D1942" s="23">
        <v>1</v>
      </c>
      <c r="E1942" s="24">
        <v>469.61</v>
      </c>
      <c r="F1942" s="24">
        <f>E1942/100*$I$2*Main!$AF$2</f>
        <v>0</v>
      </c>
      <c r="G1942" s="25">
        <f>F1942*Main!$AF$4</f>
        <v>0</v>
      </c>
      <c r="H1942" s="28"/>
    </row>
    <row r="1943" spans="1:8" s="22" customFormat="1">
      <c r="A1943" s="326">
        <v>9150642</v>
      </c>
      <c r="B1943" s="329" t="s">
        <v>613</v>
      </c>
      <c r="C1943" s="23"/>
      <c r="D1943" s="23">
        <v>1</v>
      </c>
      <c r="E1943" s="24">
        <v>596.04999999999995</v>
      </c>
      <c r="F1943" s="24">
        <f>E1943/100*$I$2*Main!$AF$2</f>
        <v>0</v>
      </c>
      <c r="G1943" s="25">
        <f>F1943*Main!$AF$4</f>
        <v>0</v>
      </c>
      <c r="H1943" s="28"/>
    </row>
    <row r="1944" spans="1:8" s="22" customFormat="1">
      <c r="A1944" s="326">
        <v>9150643</v>
      </c>
      <c r="B1944" s="329" t="s">
        <v>629</v>
      </c>
      <c r="C1944" s="23"/>
      <c r="D1944" s="23">
        <v>1</v>
      </c>
      <c r="E1944" s="24">
        <v>758.58</v>
      </c>
      <c r="F1944" s="24">
        <f>E1944/100*$I$2*Main!$AF$2</f>
        <v>0</v>
      </c>
      <c r="G1944" s="25">
        <f>F1944*Main!$AF$4</f>
        <v>0</v>
      </c>
      <c r="H1944" s="28"/>
    </row>
    <row r="1945" spans="1:8" s="22" customFormat="1">
      <c r="A1945" s="326">
        <v>9150644</v>
      </c>
      <c r="B1945" s="329" t="s">
        <v>668</v>
      </c>
      <c r="C1945" s="23"/>
      <c r="D1945" s="23">
        <v>1</v>
      </c>
      <c r="E1945" s="24">
        <v>874.19</v>
      </c>
      <c r="F1945" s="24">
        <f>E1945/100*$I$2*Main!$AF$2</f>
        <v>0</v>
      </c>
      <c r="G1945" s="25">
        <f>F1945*Main!$AF$4</f>
        <v>0</v>
      </c>
      <c r="H1945" s="151"/>
    </row>
    <row r="1946" spans="1:8" s="22" customFormat="1">
      <c r="A1946" s="326">
        <v>9150645</v>
      </c>
      <c r="B1946" s="329" t="s">
        <v>700</v>
      </c>
      <c r="C1946" s="23"/>
      <c r="D1946" s="23">
        <v>1</v>
      </c>
      <c r="E1946" s="24">
        <v>1018.66</v>
      </c>
      <c r="F1946" s="24">
        <f>E1946/100*$I$2*Main!$AF$2</f>
        <v>0</v>
      </c>
      <c r="G1946" s="25">
        <f>F1946*Main!$AF$4</f>
        <v>0</v>
      </c>
      <c r="H1946" s="151"/>
    </row>
    <row r="1947" spans="1:8" s="22" customFormat="1">
      <c r="A1947" s="326">
        <v>9150646</v>
      </c>
      <c r="B1947" s="329" t="s">
        <v>722</v>
      </c>
      <c r="C1947" s="23"/>
      <c r="D1947" s="23">
        <v>1</v>
      </c>
      <c r="E1947" s="24">
        <v>1192.04</v>
      </c>
      <c r="F1947" s="24">
        <f>E1947/100*$I$2*Main!$AF$2</f>
        <v>0</v>
      </c>
      <c r="G1947" s="25">
        <f>F1947*Main!$AF$4</f>
        <v>0</v>
      </c>
      <c r="H1947" s="151"/>
    </row>
    <row r="1948" spans="1:8" s="22" customFormat="1">
      <c r="A1948" s="326">
        <v>9150647</v>
      </c>
      <c r="B1948" s="329" t="s">
        <v>630</v>
      </c>
      <c r="C1948" s="23"/>
      <c r="D1948" s="23">
        <v>1</v>
      </c>
      <c r="E1948" s="24">
        <v>791.98</v>
      </c>
      <c r="F1948" s="24">
        <f>E1948/100*$I$2*Main!$AF$2</f>
        <v>0</v>
      </c>
      <c r="G1948" s="25">
        <f>F1948*Main!$AF$4</f>
        <v>0</v>
      </c>
      <c r="H1948" s="151"/>
    </row>
    <row r="1949" spans="1:8" s="22" customFormat="1">
      <c r="A1949" s="326">
        <v>9150648</v>
      </c>
      <c r="B1949" s="329" t="s">
        <v>631</v>
      </c>
      <c r="C1949" s="23"/>
      <c r="D1949" s="23">
        <v>1</v>
      </c>
      <c r="E1949" s="24">
        <v>802.81</v>
      </c>
      <c r="F1949" s="24">
        <f>E1949/100*$I$2*Main!$AF$2</f>
        <v>0</v>
      </c>
      <c r="G1949" s="25">
        <f>F1949*Main!$AF$4</f>
        <v>0</v>
      </c>
      <c r="H1949" s="28"/>
    </row>
    <row r="1950" spans="1:8" s="22" customFormat="1">
      <c r="A1950" s="326">
        <v>9150649</v>
      </c>
      <c r="B1950" s="329" t="s">
        <v>632</v>
      </c>
      <c r="C1950" s="23"/>
      <c r="D1950" s="23">
        <v>1</v>
      </c>
      <c r="E1950" s="24">
        <v>820.9</v>
      </c>
      <c r="F1950" s="24">
        <f>E1950/100*$I$2*Main!$AF$2</f>
        <v>0</v>
      </c>
      <c r="G1950" s="25">
        <f>F1950*Main!$AF$4</f>
        <v>0</v>
      </c>
      <c r="H1950" s="28"/>
    </row>
    <row r="1951" spans="1:8" s="22" customFormat="1">
      <c r="A1951" s="326">
        <v>9150650</v>
      </c>
      <c r="B1951" s="329" t="s">
        <v>633</v>
      </c>
      <c r="C1951" s="23"/>
      <c r="D1951" s="23">
        <v>1</v>
      </c>
      <c r="E1951" s="24">
        <v>838.92</v>
      </c>
      <c r="F1951" s="24">
        <f>E1951/100*$I$2*Main!$AF$2</f>
        <v>0</v>
      </c>
      <c r="G1951" s="25">
        <f>F1951*Main!$AF$4</f>
        <v>0</v>
      </c>
      <c r="H1951" s="28"/>
    </row>
    <row r="1952" spans="1:8" s="22" customFormat="1">
      <c r="A1952" s="326">
        <v>9150652</v>
      </c>
      <c r="B1952" s="329" t="s">
        <v>634</v>
      </c>
      <c r="C1952" s="23"/>
      <c r="D1952" s="23">
        <v>1</v>
      </c>
      <c r="E1952" s="24">
        <v>856.98</v>
      </c>
      <c r="F1952" s="24">
        <f>E1952/100*$I$2*Main!$AF$2</f>
        <v>0</v>
      </c>
      <c r="G1952" s="25">
        <f>F1952*Main!$AF$4</f>
        <v>0</v>
      </c>
      <c r="H1952" s="28"/>
    </row>
    <row r="1953" spans="1:8" s="22" customFormat="1">
      <c r="A1953" s="326">
        <v>9150653</v>
      </c>
      <c r="B1953" s="329" t="s">
        <v>635</v>
      </c>
      <c r="C1953" s="23"/>
      <c r="D1953" s="23">
        <v>1</v>
      </c>
      <c r="E1953" s="24">
        <v>875.03</v>
      </c>
      <c r="F1953" s="24">
        <f>E1953/100*$I$2*Main!$AF$2</f>
        <v>0</v>
      </c>
      <c r="G1953" s="25">
        <f>F1953*Main!$AF$4</f>
        <v>0</v>
      </c>
      <c r="H1953" s="28"/>
    </row>
    <row r="1954" spans="1:8" s="22" customFormat="1">
      <c r="A1954" s="326">
        <v>9150654</v>
      </c>
      <c r="B1954" s="329" t="s">
        <v>3659</v>
      </c>
      <c r="C1954" s="23" t="s">
        <v>52</v>
      </c>
      <c r="D1954" s="23">
        <v>1</v>
      </c>
      <c r="E1954" s="24">
        <v>893.11</v>
      </c>
      <c r="F1954" s="24">
        <f>E1954/100*$I$2*Main!$AF$2</f>
        <v>0</v>
      </c>
      <c r="G1954" s="25">
        <f>F1954*Main!$AF$4</f>
        <v>0</v>
      </c>
      <c r="H1954" s="28"/>
    </row>
    <row r="1955" spans="1:8" s="22" customFormat="1">
      <c r="A1955" s="326">
        <v>9150656</v>
      </c>
      <c r="B1955" s="329" t="s">
        <v>3660</v>
      </c>
      <c r="C1955" s="23" t="s">
        <v>52</v>
      </c>
      <c r="D1955" s="23">
        <v>1</v>
      </c>
      <c r="E1955" s="24">
        <v>929.23</v>
      </c>
      <c r="F1955" s="24">
        <f>E1955/100*$I$2*Main!$AF$2</f>
        <v>0</v>
      </c>
      <c r="G1955" s="25">
        <f>F1955*Main!$AF$4</f>
        <v>0</v>
      </c>
      <c r="H1955" s="28"/>
    </row>
    <row r="1956" spans="1:8" s="22" customFormat="1">
      <c r="A1956" s="326">
        <v>9122912</v>
      </c>
      <c r="B1956" s="329" t="s">
        <v>636</v>
      </c>
      <c r="C1956" s="23"/>
      <c r="D1956" s="23">
        <v>1</v>
      </c>
      <c r="E1956" s="24">
        <v>3121.63</v>
      </c>
      <c r="F1956" s="24">
        <f>E1956/100*$I$2*Main!$AF$2</f>
        <v>0</v>
      </c>
      <c r="G1956" s="25">
        <f>F1956*Main!$AF$4</f>
        <v>0</v>
      </c>
      <c r="H1956" s="28"/>
    </row>
    <row r="1957" spans="1:8" s="22" customFormat="1">
      <c r="A1957" s="326">
        <v>9122916</v>
      </c>
      <c r="B1957" s="329" t="s">
        <v>637</v>
      </c>
      <c r="C1957" s="23"/>
      <c r="D1957" s="23">
        <v>1</v>
      </c>
      <c r="E1957" s="24">
        <v>3137.05</v>
      </c>
      <c r="F1957" s="24">
        <f>E1957/100*$I$2*Main!$AF$2</f>
        <v>0</v>
      </c>
      <c r="G1957" s="25">
        <f>F1957*Main!$AF$4</f>
        <v>0</v>
      </c>
      <c r="H1957" s="28"/>
    </row>
    <row r="1958" spans="1:8" s="22" customFormat="1">
      <c r="A1958" s="326">
        <v>9122920</v>
      </c>
      <c r="B1958" s="329" t="s">
        <v>638</v>
      </c>
      <c r="C1958" s="23"/>
      <c r="D1958" s="23">
        <v>1</v>
      </c>
      <c r="E1958" s="24">
        <v>3152.51</v>
      </c>
      <c r="F1958" s="24">
        <f>E1958/100*$I$2*Main!$AF$2</f>
        <v>0</v>
      </c>
      <c r="G1958" s="25">
        <f>F1958*Main!$AF$4</f>
        <v>0</v>
      </c>
      <c r="H1958" s="28"/>
    </row>
    <row r="1959" spans="1:8" s="22" customFormat="1">
      <c r="A1959" s="326">
        <v>9122924</v>
      </c>
      <c r="B1959" s="329" t="s">
        <v>3661</v>
      </c>
      <c r="C1959" s="23" t="s">
        <v>52</v>
      </c>
      <c r="D1959" s="23">
        <v>1</v>
      </c>
      <c r="E1959" s="24">
        <v>3167.89</v>
      </c>
      <c r="F1959" s="24">
        <f>E1959/100*$I$2*Main!$AF$2</f>
        <v>0</v>
      </c>
      <c r="G1959" s="25">
        <f>F1959*Main!$AF$4</f>
        <v>0</v>
      </c>
      <c r="H1959" s="28"/>
    </row>
    <row r="1960" spans="1:8" s="22" customFormat="1">
      <c r="A1960" s="326">
        <v>9122932</v>
      </c>
      <c r="B1960" s="329" t="s">
        <v>3662</v>
      </c>
      <c r="C1960" s="23" t="s">
        <v>52</v>
      </c>
      <c r="D1960" s="23">
        <v>1</v>
      </c>
      <c r="E1960" s="24">
        <v>3198.73</v>
      </c>
      <c r="F1960" s="24">
        <f>E1960/100*$I$2*Main!$AF$2</f>
        <v>0</v>
      </c>
      <c r="G1960" s="25">
        <f>F1960*Main!$AF$4</f>
        <v>0</v>
      </c>
      <c r="H1960" s="28"/>
    </row>
    <row r="1961" spans="1:8" s="22" customFormat="1">
      <c r="A1961" s="326">
        <v>9122983</v>
      </c>
      <c r="B1961" s="329" t="s">
        <v>639</v>
      </c>
      <c r="C1961" s="23"/>
      <c r="D1961" s="23">
        <v>1</v>
      </c>
      <c r="E1961" s="24">
        <v>2243.65</v>
      </c>
      <c r="F1961" s="24">
        <f>E1961/100*$I$2*Main!$AF$2</f>
        <v>0</v>
      </c>
      <c r="G1961" s="25">
        <f>F1961*Main!$AF$4</f>
        <v>0</v>
      </c>
      <c r="H1961" s="28"/>
    </row>
    <row r="1962" spans="1:8" s="22" customFormat="1">
      <c r="A1962" s="326">
        <v>9122984</v>
      </c>
      <c r="B1962" s="329" t="s">
        <v>640</v>
      </c>
      <c r="C1962" s="23"/>
      <c r="D1962" s="23">
        <v>1</v>
      </c>
      <c r="E1962" s="24">
        <v>2257.14</v>
      </c>
      <c r="F1962" s="24">
        <f>E1962/100*$I$2*Main!$AF$2</f>
        <v>0</v>
      </c>
      <c r="G1962" s="25">
        <f>F1962*Main!$AF$4</f>
        <v>0</v>
      </c>
      <c r="H1962" s="28"/>
    </row>
    <row r="1963" spans="1:8" s="22" customFormat="1">
      <c r="A1963" s="326">
        <v>9122985</v>
      </c>
      <c r="B1963" s="329" t="s">
        <v>641</v>
      </c>
      <c r="C1963" s="23"/>
      <c r="D1963" s="23">
        <v>1</v>
      </c>
      <c r="E1963" s="24">
        <v>2279.7399999999998</v>
      </c>
      <c r="F1963" s="24">
        <f>E1963/100*$I$2*Main!$AF$2</f>
        <v>0</v>
      </c>
      <c r="G1963" s="25">
        <f>F1963*Main!$AF$4</f>
        <v>0</v>
      </c>
      <c r="H1963" s="28"/>
    </row>
    <row r="1964" spans="1:8" s="22" customFormat="1">
      <c r="A1964" s="326">
        <v>9122986</v>
      </c>
      <c r="B1964" s="329" t="s">
        <v>642</v>
      </c>
      <c r="C1964" s="23"/>
      <c r="D1964" s="23">
        <v>1</v>
      </c>
      <c r="E1964" s="24">
        <v>2302.3000000000002</v>
      </c>
      <c r="F1964" s="24">
        <f>E1964/100*$I$2*Main!$AF$2</f>
        <v>0</v>
      </c>
      <c r="G1964" s="25">
        <f>F1964*Main!$AF$4</f>
        <v>0</v>
      </c>
      <c r="H1964" s="28"/>
    </row>
    <row r="1965" spans="1:8" s="22" customFormat="1">
      <c r="A1965" s="326">
        <v>9122987</v>
      </c>
      <c r="B1965" s="329" t="s">
        <v>643</v>
      </c>
      <c r="C1965" s="23"/>
      <c r="D1965" s="23">
        <v>1</v>
      </c>
      <c r="E1965" s="24">
        <v>2344.9</v>
      </c>
      <c r="F1965" s="24">
        <f>E1965/100*$I$2*Main!$AF$2</f>
        <v>0</v>
      </c>
      <c r="G1965" s="25">
        <f>F1965*Main!$AF$4</f>
        <v>0</v>
      </c>
      <c r="H1965" s="28"/>
    </row>
    <row r="1966" spans="1:8" s="22" customFormat="1">
      <c r="A1966" s="326">
        <v>9122988</v>
      </c>
      <c r="B1966" s="329" t="s">
        <v>644</v>
      </c>
      <c r="C1966" s="23"/>
      <c r="D1966" s="23">
        <v>1</v>
      </c>
      <c r="E1966" s="24">
        <v>2613.5300000000002</v>
      </c>
      <c r="F1966" s="24">
        <f>E1966/100*$I$2*Main!$AF$2</f>
        <v>0</v>
      </c>
      <c r="G1966" s="25">
        <f>F1966*Main!$AF$4</f>
        <v>0</v>
      </c>
      <c r="H1966" s="28"/>
    </row>
    <row r="1967" spans="1:8" s="22" customFormat="1">
      <c r="A1967" s="326">
        <v>9122989</v>
      </c>
      <c r="B1967" s="329" t="s">
        <v>3663</v>
      </c>
      <c r="C1967" s="23" t="s">
        <v>52</v>
      </c>
      <c r="D1967" s="23">
        <v>1</v>
      </c>
      <c r="E1967" s="24">
        <v>2533.94</v>
      </c>
      <c r="F1967" s="24">
        <f>E1967/100*$I$2*Main!$AF$2</f>
        <v>0</v>
      </c>
      <c r="G1967" s="25">
        <f>F1967*Main!$AF$4</f>
        <v>0</v>
      </c>
      <c r="H1967" s="28"/>
    </row>
    <row r="1968" spans="1:8" s="22" customFormat="1">
      <c r="A1968" s="326">
        <v>9122990</v>
      </c>
      <c r="B1968" s="329" t="s">
        <v>3664</v>
      </c>
      <c r="C1968" s="23" t="s">
        <v>52</v>
      </c>
      <c r="D1968" s="23">
        <v>1</v>
      </c>
      <c r="E1968" s="24">
        <v>2646.23</v>
      </c>
      <c r="F1968" s="24">
        <f>E1968/100*$I$2*Main!$AF$2</f>
        <v>0</v>
      </c>
      <c r="G1968" s="25">
        <f>F1968*Main!$AF$4</f>
        <v>0</v>
      </c>
      <c r="H1968" s="28"/>
    </row>
    <row r="1969" spans="1:8" s="22" customFormat="1">
      <c r="A1969" s="326">
        <v>9122973</v>
      </c>
      <c r="B1969" s="329" t="s">
        <v>645</v>
      </c>
      <c r="C1969" s="23"/>
      <c r="D1969" s="23">
        <v>1</v>
      </c>
      <c r="E1969" s="24">
        <v>1444.87</v>
      </c>
      <c r="F1969" s="24">
        <f>E1969/100*$I$2*Main!$AF$2</f>
        <v>0</v>
      </c>
      <c r="G1969" s="25">
        <f>F1969*Main!$AF$4</f>
        <v>0</v>
      </c>
      <c r="H1969" s="28"/>
    </row>
    <row r="1970" spans="1:8" s="22" customFormat="1">
      <c r="A1970" s="326">
        <v>9122998</v>
      </c>
      <c r="B1970" s="329" t="s">
        <v>646</v>
      </c>
      <c r="C1970" s="23"/>
      <c r="D1970" s="23">
        <v>15</v>
      </c>
      <c r="E1970" s="24">
        <v>1412.75</v>
      </c>
      <c r="F1970" s="24">
        <f>E1970/100*$I$2*Main!$AF$2</f>
        <v>0</v>
      </c>
      <c r="G1970" s="25">
        <f>F1970*Main!$AF$4</f>
        <v>0</v>
      </c>
      <c r="H1970" s="28"/>
    </row>
    <row r="1971" spans="1:8" s="22" customFormat="1">
      <c r="A1971" s="326">
        <v>9122949</v>
      </c>
      <c r="B1971" s="329" t="s">
        <v>669</v>
      </c>
      <c r="C1971" s="23"/>
      <c r="D1971" s="23">
        <v>1</v>
      </c>
      <c r="E1971" s="24">
        <v>3667.34</v>
      </c>
      <c r="F1971" s="24">
        <f>E1971/100*$I$2*Main!$AF$2</f>
        <v>0</v>
      </c>
      <c r="G1971" s="25">
        <f>F1971*Main!$AF$4</f>
        <v>0</v>
      </c>
      <c r="H1971" s="28"/>
    </row>
    <row r="1972" spans="1:8" s="22" customFormat="1">
      <c r="A1972" s="326">
        <v>9122953</v>
      </c>
      <c r="B1972" s="329" t="s">
        <v>670</v>
      </c>
      <c r="C1972" s="23"/>
      <c r="D1972" s="23">
        <v>1</v>
      </c>
      <c r="E1972" s="24">
        <v>3688.14</v>
      </c>
      <c r="F1972" s="24">
        <f>E1972/100*$I$2*Main!$AF$2</f>
        <v>0</v>
      </c>
      <c r="G1972" s="25">
        <f>F1972*Main!$AF$4</f>
        <v>0</v>
      </c>
      <c r="H1972" s="151"/>
    </row>
    <row r="1973" spans="1:8" s="22" customFormat="1">
      <c r="A1973" s="326">
        <v>9122957</v>
      </c>
      <c r="B1973" s="329" t="s">
        <v>671</v>
      </c>
      <c r="C1973" s="23"/>
      <c r="D1973" s="23">
        <v>1</v>
      </c>
      <c r="E1973" s="24">
        <v>3708.91</v>
      </c>
      <c r="F1973" s="24">
        <f>E1973/100*$I$2*Main!$AF$2</f>
        <v>0</v>
      </c>
      <c r="G1973" s="25">
        <f>F1973*Main!$AF$4</f>
        <v>0</v>
      </c>
      <c r="H1973" s="151"/>
    </row>
    <row r="1974" spans="1:8" s="22" customFormat="1">
      <c r="A1974" s="326">
        <v>9122961</v>
      </c>
      <c r="B1974" s="329" t="s">
        <v>3665</v>
      </c>
      <c r="C1974" s="23" t="s">
        <v>52</v>
      </c>
      <c r="D1974" s="23">
        <v>1</v>
      </c>
      <c r="E1974" s="24">
        <v>3729.7</v>
      </c>
      <c r="F1974" s="24">
        <f>E1974/100*$I$2*Main!$AF$2</f>
        <v>0</v>
      </c>
      <c r="G1974" s="25">
        <f>F1974*Main!$AF$4</f>
        <v>0</v>
      </c>
      <c r="H1974" s="151"/>
    </row>
    <row r="1975" spans="1:8" s="22" customFormat="1">
      <c r="A1975" s="326">
        <v>9122969</v>
      </c>
      <c r="B1975" s="329" t="s">
        <v>3666</v>
      </c>
      <c r="C1975" s="23" t="s">
        <v>52</v>
      </c>
      <c r="D1975" s="23">
        <v>1</v>
      </c>
      <c r="E1975" s="24">
        <v>3771.25</v>
      </c>
      <c r="F1975" s="24">
        <f>E1975/100*$I$2*Main!$AF$2</f>
        <v>0</v>
      </c>
      <c r="G1975" s="25">
        <f>F1975*Main!$AF$4</f>
        <v>0</v>
      </c>
      <c r="H1975" s="28"/>
    </row>
    <row r="1976" spans="1:8" s="22" customFormat="1">
      <c r="A1976" s="326">
        <v>9122991</v>
      </c>
      <c r="B1976" s="329" t="s">
        <v>672</v>
      </c>
      <c r="C1976" s="23"/>
      <c r="D1976" s="23">
        <v>1</v>
      </c>
      <c r="E1976" s="24">
        <v>2940.08</v>
      </c>
      <c r="F1976" s="24">
        <f>E1976/100*$I$2*Main!$AF$2</f>
        <v>0</v>
      </c>
      <c r="G1976" s="25">
        <f>F1976*Main!$AF$4</f>
        <v>0</v>
      </c>
      <c r="H1976" s="28"/>
    </row>
    <row r="1977" spans="1:8" s="22" customFormat="1">
      <c r="A1977" s="326">
        <v>9122992</v>
      </c>
      <c r="B1977" s="329" t="s">
        <v>673</v>
      </c>
      <c r="C1977" s="23"/>
      <c r="D1977" s="23">
        <v>1</v>
      </c>
      <c r="E1977" s="24">
        <v>2958.32</v>
      </c>
      <c r="F1977" s="24">
        <f>E1977/100*$I$2*Main!$AF$2</f>
        <v>0</v>
      </c>
      <c r="G1977" s="25">
        <f>F1977*Main!$AF$4</f>
        <v>0</v>
      </c>
      <c r="H1977" s="28"/>
    </row>
    <row r="1978" spans="1:8" s="22" customFormat="1">
      <c r="A1978" s="326">
        <v>9122993</v>
      </c>
      <c r="B1978" s="329" t="s">
        <v>674</v>
      </c>
      <c r="C1978" s="23"/>
      <c r="D1978" s="23">
        <v>1</v>
      </c>
      <c r="E1978" s="24">
        <v>2988.7</v>
      </c>
      <c r="F1978" s="24">
        <f>E1978/100*$I$2*Main!$AF$2</f>
        <v>0</v>
      </c>
      <c r="G1978" s="25">
        <f>F1978*Main!$AF$4</f>
        <v>0</v>
      </c>
      <c r="H1978" s="28"/>
    </row>
    <row r="1979" spans="1:8" s="22" customFormat="1">
      <c r="A1979" s="326">
        <v>9122994</v>
      </c>
      <c r="B1979" s="329" t="s">
        <v>675</v>
      </c>
      <c r="C1979" s="23"/>
      <c r="D1979" s="23">
        <v>1</v>
      </c>
      <c r="E1979" s="24">
        <v>3228.01</v>
      </c>
      <c r="F1979" s="24">
        <f>E1979/100*$I$2*Main!$AF$2</f>
        <v>0</v>
      </c>
      <c r="G1979" s="25">
        <f>F1979*Main!$AF$4</f>
        <v>0</v>
      </c>
      <c r="H1979" s="151"/>
    </row>
    <row r="1980" spans="1:8" s="22" customFormat="1">
      <c r="A1980" s="326">
        <v>9122995</v>
      </c>
      <c r="B1980" s="329" t="s">
        <v>676</v>
      </c>
      <c r="C1980" s="23"/>
      <c r="D1980" s="23">
        <v>1</v>
      </c>
      <c r="E1980" s="24">
        <v>3075.84</v>
      </c>
      <c r="F1980" s="24">
        <f>E1980/100*$I$2*Main!$AF$2</f>
        <v>0</v>
      </c>
      <c r="G1980" s="25">
        <f>F1980*Main!$AF$4</f>
        <v>0</v>
      </c>
      <c r="H1980" s="151"/>
    </row>
    <row r="1981" spans="1:8" s="22" customFormat="1">
      <c r="A1981" s="326">
        <v>9122996</v>
      </c>
      <c r="B1981" s="329" t="s">
        <v>677</v>
      </c>
      <c r="C1981" s="23"/>
      <c r="D1981" s="23">
        <v>1</v>
      </c>
      <c r="E1981" s="24">
        <v>3211.4</v>
      </c>
      <c r="F1981" s="24">
        <f>E1981/100*$I$2*Main!$AF$2</f>
        <v>0</v>
      </c>
      <c r="G1981" s="25">
        <f>F1981*Main!$AF$4</f>
        <v>0</v>
      </c>
      <c r="H1981" s="151"/>
    </row>
    <row r="1982" spans="1:8" s="22" customFormat="1">
      <c r="A1982" s="326">
        <v>9122997</v>
      </c>
      <c r="B1982" s="329" t="s">
        <v>3667</v>
      </c>
      <c r="C1982" s="23" t="s">
        <v>52</v>
      </c>
      <c r="D1982" s="23">
        <v>1</v>
      </c>
      <c r="E1982" s="24">
        <v>3298.06</v>
      </c>
      <c r="F1982" s="24">
        <f>E1982/100*$I$2*Main!$AF$2</f>
        <v>0</v>
      </c>
      <c r="G1982" s="25">
        <f>F1982*Main!$AF$4</f>
        <v>0</v>
      </c>
      <c r="H1982" s="28"/>
    </row>
    <row r="1983" spans="1:8" s="22" customFormat="1">
      <c r="A1983" s="326">
        <v>9123078</v>
      </c>
      <c r="B1983" s="329" t="s">
        <v>3668</v>
      </c>
      <c r="C1983" s="23" t="s">
        <v>52</v>
      </c>
      <c r="D1983" s="23">
        <v>1</v>
      </c>
      <c r="E1983" s="24">
        <v>3726.85</v>
      </c>
      <c r="F1983" s="24">
        <f>E1983/100*$I$2*Main!$AF$2</f>
        <v>0</v>
      </c>
      <c r="G1983" s="25">
        <f>F1983*Main!$AF$4</f>
        <v>0</v>
      </c>
      <c r="H1983" s="28"/>
    </row>
    <row r="1984" spans="1:8" s="22" customFormat="1">
      <c r="A1984" s="326">
        <v>9122978</v>
      </c>
      <c r="B1984" s="329" t="s">
        <v>678</v>
      </c>
      <c r="C1984" s="23"/>
      <c r="D1984" s="23">
        <v>1</v>
      </c>
      <c r="E1984" s="24">
        <v>2167.3200000000002</v>
      </c>
      <c r="F1984" s="24">
        <f>E1984/100*$I$2*Main!$AF$2</f>
        <v>0</v>
      </c>
      <c r="G1984" s="25">
        <f>F1984*Main!$AF$4</f>
        <v>0</v>
      </c>
      <c r="H1984" s="28"/>
    </row>
    <row r="1985" spans="1:8" s="22" customFormat="1">
      <c r="A1985" s="326">
        <v>9192200</v>
      </c>
      <c r="B1985" s="329" t="s">
        <v>863</v>
      </c>
      <c r="C1985" s="23"/>
      <c r="D1985" s="23">
        <v>1</v>
      </c>
      <c r="E1985" s="24">
        <v>7542.17</v>
      </c>
      <c r="F1985" s="24">
        <f>E1985/100*$I$2*Main!$AF$2</f>
        <v>0</v>
      </c>
      <c r="G1985" s="25">
        <f>F1985*Main!$AF$4</f>
        <v>0</v>
      </c>
      <c r="H1985" s="28"/>
    </row>
    <row r="1986" spans="1:8" s="22" customFormat="1">
      <c r="A1986" s="326">
        <v>9121874</v>
      </c>
      <c r="B1986" s="329" t="s">
        <v>862</v>
      </c>
      <c r="C1986" s="23"/>
      <c r="D1986" s="23">
        <v>1</v>
      </c>
      <c r="E1986" s="24">
        <v>4343.63</v>
      </c>
      <c r="F1986" s="24">
        <f>E1986/100*$I$2*Main!$AF$2</f>
        <v>0</v>
      </c>
      <c r="G1986" s="25">
        <f>F1986*Main!$AF$4</f>
        <v>0</v>
      </c>
      <c r="H1986" s="28"/>
    </row>
    <row r="1987" spans="1:8" s="22" customFormat="1">
      <c r="A1987" s="326">
        <v>9192194</v>
      </c>
      <c r="B1987" s="329" t="s">
        <v>865</v>
      </c>
      <c r="C1987" s="23"/>
      <c r="D1987" s="23">
        <v>1</v>
      </c>
      <c r="E1987" s="24">
        <v>8614.81</v>
      </c>
      <c r="F1987" s="24">
        <f>E1987/100*$I$2*Main!$AF$2</f>
        <v>0</v>
      </c>
      <c r="G1987" s="25">
        <f>F1987*Main!$AF$4</f>
        <v>0</v>
      </c>
      <c r="H1987" s="28"/>
    </row>
    <row r="1988" spans="1:8" s="22" customFormat="1">
      <c r="A1988" s="326">
        <v>9121878</v>
      </c>
      <c r="B1988" s="329" t="s">
        <v>864</v>
      </c>
      <c r="C1988" s="23"/>
      <c r="D1988" s="23">
        <v>1</v>
      </c>
      <c r="E1988" s="24">
        <v>4955.03</v>
      </c>
      <c r="F1988" s="24">
        <f>E1988/100*$I$2*Main!$AF$2</f>
        <v>0</v>
      </c>
      <c r="G1988" s="25">
        <f>F1988*Main!$AF$4</f>
        <v>0</v>
      </c>
      <c r="H1988" s="28"/>
    </row>
    <row r="1989" spans="1:8" s="22" customFormat="1">
      <c r="A1989" s="326">
        <v>9192189</v>
      </c>
      <c r="B1989" s="329" t="s">
        <v>867</v>
      </c>
      <c r="C1989" s="23"/>
      <c r="D1989" s="23">
        <v>1</v>
      </c>
      <c r="E1989" s="24">
        <v>10626.07</v>
      </c>
      <c r="F1989" s="24">
        <f>E1989/100*$I$2*Main!$AF$2</f>
        <v>0</v>
      </c>
      <c r="G1989" s="25">
        <f>F1989*Main!$AF$4</f>
        <v>0</v>
      </c>
      <c r="H1989" s="28"/>
    </row>
    <row r="1990" spans="1:8" s="22" customFormat="1">
      <c r="A1990" s="326">
        <v>9121882</v>
      </c>
      <c r="B1990" s="329" t="s">
        <v>866</v>
      </c>
      <c r="C1990" s="23"/>
      <c r="D1990" s="23">
        <v>1</v>
      </c>
      <c r="E1990" s="24">
        <v>6101.46</v>
      </c>
      <c r="F1990" s="24">
        <f>E1990/100*$I$2*Main!$AF$2</f>
        <v>0</v>
      </c>
      <c r="G1990" s="25">
        <f>F1990*Main!$AF$4</f>
        <v>0</v>
      </c>
      <c r="H1990" s="28"/>
    </row>
    <row r="1991" spans="1:8" s="22" customFormat="1">
      <c r="A1991" s="326">
        <v>9192182</v>
      </c>
      <c r="B1991" s="329" t="s">
        <v>869</v>
      </c>
      <c r="C1991" s="23"/>
      <c r="D1991" s="23">
        <v>1</v>
      </c>
      <c r="E1991" s="24">
        <v>11698.73</v>
      </c>
      <c r="F1991" s="24">
        <f>E1991/100*$I$2*Main!$AF$2</f>
        <v>0</v>
      </c>
      <c r="G1991" s="25">
        <f>F1991*Main!$AF$4</f>
        <v>0</v>
      </c>
      <c r="H1991" s="28"/>
    </row>
    <row r="1992" spans="1:8" s="22" customFormat="1">
      <c r="A1992" s="326">
        <v>9121886</v>
      </c>
      <c r="B1992" s="329" t="s">
        <v>868</v>
      </c>
      <c r="C1992" s="23"/>
      <c r="D1992" s="23">
        <v>1</v>
      </c>
      <c r="E1992" s="24">
        <v>6712.86</v>
      </c>
      <c r="F1992" s="24">
        <f>E1992/100*$I$2*Main!$AF$2</f>
        <v>0</v>
      </c>
      <c r="G1992" s="25">
        <f>F1992*Main!$AF$4</f>
        <v>0</v>
      </c>
      <c r="H1992" s="28"/>
    </row>
    <row r="1993" spans="1:8" s="22" customFormat="1">
      <c r="A1993" s="326">
        <v>9123083</v>
      </c>
      <c r="B1993" s="329" t="s">
        <v>880</v>
      </c>
      <c r="C1993" s="23"/>
      <c r="D1993" s="23">
        <v>15</v>
      </c>
      <c r="E1993" s="24">
        <v>1155.9100000000001</v>
      </c>
      <c r="F1993" s="24">
        <f>E1993/100*$I$2*Main!$AF$2</f>
        <v>0</v>
      </c>
      <c r="G1993" s="25">
        <f>F1993*Main!$AF$4</f>
        <v>0</v>
      </c>
      <c r="H1993" s="28"/>
    </row>
    <row r="1994" spans="1:8" s="22" customFormat="1">
      <c r="A1994" s="326">
        <v>9123086</v>
      </c>
      <c r="B1994" s="329" t="s">
        <v>881</v>
      </c>
      <c r="C1994" s="23"/>
      <c r="D1994" s="23">
        <v>15</v>
      </c>
      <c r="E1994" s="24">
        <v>1481</v>
      </c>
      <c r="F1994" s="24">
        <f>E1994/100*$I$2*Main!$AF$2</f>
        <v>0</v>
      </c>
      <c r="G1994" s="25">
        <f>F1994*Main!$AF$4</f>
        <v>0</v>
      </c>
      <c r="H1994" s="151"/>
    </row>
    <row r="1995" spans="1:8" s="22" customFormat="1">
      <c r="A1995" s="326">
        <v>9123089</v>
      </c>
      <c r="B1995" s="329" t="s">
        <v>882</v>
      </c>
      <c r="C1995" s="23"/>
      <c r="D1995" s="23">
        <v>15</v>
      </c>
      <c r="E1995" s="24">
        <v>2095.08</v>
      </c>
      <c r="F1995" s="24">
        <f>E1995/100*$I$2*Main!$AF$2</f>
        <v>0</v>
      </c>
      <c r="G1995" s="25">
        <f>F1995*Main!$AF$4</f>
        <v>0</v>
      </c>
      <c r="H1995" s="28"/>
    </row>
    <row r="1996" spans="1:8" s="22" customFormat="1">
      <c r="A1996" s="326">
        <v>9123092</v>
      </c>
      <c r="B1996" s="329" t="s">
        <v>883</v>
      </c>
      <c r="C1996" s="23"/>
      <c r="D1996" s="23">
        <v>15</v>
      </c>
      <c r="E1996" s="24">
        <v>2420.16</v>
      </c>
      <c r="F1996" s="24">
        <f>E1996/100*$I$2*Main!$AF$2</f>
        <v>0</v>
      </c>
      <c r="G1996" s="25">
        <f>F1996*Main!$AF$4</f>
        <v>0</v>
      </c>
      <c r="H1996" s="28"/>
    </row>
    <row r="1997" spans="1:8" s="22" customFormat="1">
      <c r="A1997" s="326">
        <v>9192204</v>
      </c>
      <c r="B1997" s="329" t="s">
        <v>884</v>
      </c>
      <c r="C1997" s="23"/>
      <c r="D1997" s="23">
        <v>1</v>
      </c>
      <c r="E1997" s="24">
        <v>4741.97</v>
      </c>
      <c r="F1997" s="24">
        <f>E1997/100*$I$2*Main!$AF$2</f>
        <v>0</v>
      </c>
      <c r="G1997" s="25">
        <f>F1997*Main!$AF$4</f>
        <v>0</v>
      </c>
      <c r="H1997" s="28"/>
    </row>
    <row r="1998" spans="1:8" s="22" customFormat="1">
      <c r="A1998" s="326">
        <v>9182706</v>
      </c>
      <c r="B1998" s="329" t="s">
        <v>885</v>
      </c>
      <c r="C1998" s="23"/>
      <c r="D1998" s="23">
        <v>1</v>
      </c>
      <c r="E1998" s="24">
        <v>1285.25</v>
      </c>
      <c r="F1998" s="24">
        <f>E1998/100*$I$2*Main!$AF$2</f>
        <v>0</v>
      </c>
      <c r="G1998" s="25">
        <f>F1998*Main!$AF$4</f>
        <v>0</v>
      </c>
      <c r="H1998" s="151"/>
    </row>
    <row r="1999" spans="1:8" s="22" customFormat="1">
      <c r="A1999" s="326">
        <v>9192208</v>
      </c>
      <c r="B1999" s="329" t="s">
        <v>887</v>
      </c>
      <c r="C1999" s="23"/>
      <c r="D1999" s="23">
        <v>1</v>
      </c>
      <c r="E1999" s="24">
        <v>1575.42</v>
      </c>
      <c r="F1999" s="24">
        <f>E1999/100*$I$2*Main!$AF$2</f>
        <v>0</v>
      </c>
      <c r="G1999" s="25">
        <f>F1999*Main!$AF$4</f>
        <v>0</v>
      </c>
      <c r="H1999" s="151"/>
    </row>
    <row r="2000" spans="1:8" s="22" customFormat="1">
      <c r="A2000" s="326">
        <v>9123097</v>
      </c>
      <c r="B2000" s="329" t="s">
        <v>886</v>
      </c>
      <c r="C2000" s="23"/>
      <c r="D2000" s="23">
        <v>1</v>
      </c>
      <c r="E2000" s="24">
        <v>898.02</v>
      </c>
      <c r="F2000" s="24">
        <f>E2000/100*$I$2*Main!$AF$2</f>
        <v>0</v>
      </c>
      <c r="G2000" s="25">
        <f>F2000*Main!$AF$4</f>
        <v>0</v>
      </c>
      <c r="H2000" s="28"/>
    </row>
    <row r="2001" spans="1:8" s="22" customFormat="1">
      <c r="A2001" s="326">
        <v>9235835</v>
      </c>
      <c r="B2001" s="329" t="s">
        <v>888</v>
      </c>
      <c r="C2001" s="23"/>
      <c r="D2001" s="23">
        <v>1</v>
      </c>
      <c r="E2001" s="24">
        <v>661.6</v>
      </c>
      <c r="F2001" s="24">
        <f>E2001/100*$I$2*Main!$AF$2</f>
        <v>0</v>
      </c>
      <c r="G2001" s="25">
        <f>F2001*Main!$AF$4</f>
        <v>0</v>
      </c>
      <c r="H2001" s="151"/>
    </row>
    <row r="2002" spans="1:8" s="22" customFormat="1">
      <c r="A2002" s="326">
        <v>9234492</v>
      </c>
      <c r="B2002" s="329" t="s">
        <v>729</v>
      </c>
      <c r="C2002" s="23"/>
      <c r="D2002" s="23">
        <v>1</v>
      </c>
      <c r="E2002" s="24">
        <v>3187.24</v>
      </c>
      <c r="F2002" s="24">
        <f>E2002/100*$I$2*Main!$AF$2</f>
        <v>0</v>
      </c>
      <c r="G2002" s="25">
        <f>F2002*Main!$AF$4</f>
        <v>0</v>
      </c>
      <c r="H2002" s="28"/>
    </row>
    <row r="2003" spans="1:8" s="22" customFormat="1">
      <c r="A2003" s="326">
        <v>9149260</v>
      </c>
      <c r="B2003" s="329" t="s">
        <v>729</v>
      </c>
      <c r="C2003" s="23"/>
      <c r="D2003" s="23">
        <v>1</v>
      </c>
      <c r="E2003" s="24">
        <v>3187.24</v>
      </c>
      <c r="F2003" s="24">
        <f>E2003/100*$I$2*Main!$AF$2</f>
        <v>0</v>
      </c>
      <c r="G2003" s="25">
        <f>F2003*Main!$AF$4</f>
        <v>0</v>
      </c>
      <c r="H2003" s="28"/>
    </row>
    <row r="2004" spans="1:8" s="22" customFormat="1">
      <c r="A2004" s="326">
        <v>9149294</v>
      </c>
      <c r="B2004" s="329" t="s">
        <v>732</v>
      </c>
      <c r="C2004" s="23"/>
      <c r="D2004" s="23">
        <v>1</v>
      </c>
      <c r="E2004" s="24">
        <v>2522.7199999999998</v>
      </c>
      <c r="F2004" s="24">
        <f>E2004/100*$I$2*Main!$AF$2</f>
        <v>0</v>
      </c>
      <c r="G2004" s="25">
        <f>F2004*Main!$AF$4</f>
        <v>0</v>
      </c>
      <c r="H2004" s="28"/>
    </row>
    <row r="2005" spans="1:8" s="22" customFormat="1">
      <c r="A2005" s="326">
        <v>9149295</v>
      </c>
      <c r="B2005" s="329" t="s">
        <v>733</v>
      </c>
      <c r="C2005" s="23"/>
      <c r="D2005" s="23">
        <v>1</v>
      </c>
      <c r="E2005" s="24">
        <v>2537.83</v>
      </c>
      <c r="F2005" s="24">
        <f>E2005/100*$I$2*Main!$AF$2</f>
        <v>0</v>
      </c>
      <c r="G2005" s="25">
        <f>F2005*Main!$AF$4</f>
        <v>0</v>
      </c>
      <c r="H2005" s="28"/>
    </row>
    <row r="2006" spans="1:8" s="22" customFormat="1">
      <c r="A2006" s="326">
        <v>9149297</v>
      </c>
      <c r="B2006" s="329" t="s">
        <v>734</v>
      </c>
      <c r="C2006" s="23"/>
      <c r="D2006" s="23">
        <v>1</v>
      </c>
      <c r="E2006" s="24">
        <v>2562.98</v>
      </c>
      <c r="F2006" s="24">
        <f>E2006/100*$I$2*Main!$AF$2</f>
        <v>0</v>
      </c>
      <c r="G2006" s="25">
        <f>F2006*Main!$AF$4</f>
        <v>0</v>
      </c>
      <c r="H2006" s="28"/>
    </row>
    <row r="2007" spans="1:8" s="22" customFormat="1">
      <c r="A2007" s="326">
        <v>9149299</v>
      </c>
      <c r="B2007" s="329" t="s">
        <v>735</v>
      </c>
      <c r="C2007" s="23"/>
      <c r="D2007" s="23">
        <v>1</v>
      </c>
      <c r="E2007" s="24">
        <v>2588.12</v>
      </c>
      <c r="F2007" s="24">
        <f>E2007/100*$I$2*Main!$AF$2</f>
        <v>0</v>
      </c>
      <c r="G2007" s="25">
        <f>F2007*Main!$AF$4</f>
        <v>0</v>
      </c>
      <c r="H2007" s="28"/>
    </row>
    <row r="2008" spans="1:8" s="22" customFormat="1">
      <c r="A2008" s="326">
        <v>9149300</v>
      </c>
      <c r="B2008" s="329" t="s">
        <v>736</v>
      </c>
      <c r="C2008" s="23"/>
      <c r="D2008" s="23">
        <v>1</v>
      </c>
      <c r="E2008" s="24">
        <v>2613.25</v>
      </c>
      <c r="F2008" s="24">
        <f>E2008/100*$I$2*Main!$AF$2</f>
        <v>0</v>
      </c>
      <c r="G2008" s="25">
        <f>F2008*Main!$AF$4</f>
        <v>0</v>
      </c>
      <c r="H2008" s="28"/>
    </row>
    <row r="2009" spans="1:8" s="22" customFormat="1">
      <c r="A2009" s="326">
        <v>9149302</v>
      </c>
      <c r="B2009" s="329" t="s">
        <v>737</v>
      </c>
      <c r="C2009" s="23"/>
      <c r="D2009" s="23">
        <v>1</v>
      </c>
      <c r="E2009" s="24">
        <v>2638.39</v>
      </c>
      <c r="F2009" s="24">
        <f>E2009/100*$I$2*Main!$AF$2</f>
        <v>0</v>
      </c>
      <c r="G2009" s="25">
        <f>F2009*Main!$AF$4</f>
        <v>0</v>
      </c>
      <c r="H2009" s="151"/>
    </row>
    <row r="2010" spans="1:8" s="22" customFormat="1">
      <c r="A2010" s="326">
        <v>9149304</v>
      </c>
      <c r="B2010" s="329" t="s">
        <v>3692</v>
      </c>
      <c r="C2010" s="23" t="s">
        <v>52</v>
      </c>
      <c r="D2010" s="23">
        <v>1</v>
      </c>
      <c r="E2010" s="24">
        <v>2663.52</v>
      </c>
      <c r="F2010" s="24">
        <f>E2010/100*$I$2*Main!$AF$2</f>
        <v>0</v>
      </c>
      <c r="G2010" s="25">
        <f>F2010*Main!$AF$4</f>
        <v>0</v>
      </c>
      <c r="H2010" s="28"/>
    </row>
    <row r="2011" spans="1:8" s="22" customFormat="1">
      <c r="A2011" s="326">
        <v>9149306</v>
      </c>
      <c r="B2011" s="329" t="s">
        <v>3693</v>
      </c>
      <c r="C2011" s="23" t="s">
        <v>52</v>
      </c>
      <c r="D2011" s="23">
        <v>1</v>
      </c>
      <c r="E2011" s="24">
        <v>2713.8</v>
      </c>
      <c r="F2011" s="24">
        <f>E2011/100*$I$2*Main!$AF$2</f>
        <v>0</v>
      </c>
      <c r="G2011" s="25">
        <f>F2011*Main!$AF$4</f>
        <v>0</v>
      </c>
      <c r="H2011" s="28"/>
    </row>
    <row r="2012" spans="1:8" s="22" customFormat="1">
      <c r="A2012" s="326">
        <v>9149315</v>
      </c>
      <c r="B2012" s="329" t="s">
        <v>758</v>
      </c>
      <c r="C2012" s="23"/>
      <c r="D2012" s="23">
        <v>1</v>
      </c>
      <c r="E2012" s="24">
        <v>3603.65</v>
      </c>
      <c r="F2012" s="24">
        <f>E2012/100*$I$2*Main!$AF$2</f>
        <v>0</v>
      </c>
      <c r="G2012" s="25">
        <f>F2012*Main!$AF$4</f>
        <v>0</v>
      </c>
      <c r="H2012" s="28"/>
    </row>
    <row r="2013" spans="1:8" s="22" customFormat="1">
      <c r="A2013" s="326">
        <v>9149316</v>
      </c>
      <c r="B2013" s="329" t="s">
        <v>759</v>
      </c>
      <c r="C2013" s="23"/>
      <c r="D2013" s="23">
        <v>1</v>
      </c>
      <c r="E2013" s="24">
        <v>3629.56</v>
      </c>
      <c r="F2013" s="24">
        <f>E2013/100*$I$2*Main!$AF$2</f>
        <v>0</v>
      </c>
      <c r="G2013" s="25">
        <f>F2013*Main!$AF$4</f>
        <v>0</v>
      </c>
      <c r="H2013" s="28"/>
    </row>
    <row r="2014" spans="1:8" s="22" customFormat="1">
      <c r="A2014" s="326">
        <v>9149317</v>
      </c>
      <c r="B2014" s="329" t="s">
        <v>760</v>
      </c>
      <c r="C2014" s="23"/>
      <c r="D2014" s="23">
        <v>1</v>
      </c>
      <c r="E2014" s="24">
        <v>3672.76</v>
      </c>
      <c r="F2014" s="24">
        <f>E2014/100*$I$2*Main!$AF$2</f>
        <v>0</v>
      </c>
      <c r="G2014" s="25">
        <f>F2014*Main!$AF$4</f>
        <v>0</v>
      </c>
      <c r="H2014" s="28"/>
    </row>
    <row r="2015" spans="1:8" s="22" customFormat="1">
      <c r="A2015" s="326">
        <v>9149318</v>
      </c>
      <c r="B2015" s="329" t="s">
        <v>761</v>
      </c>
      <c r="C2015" s="23"/>
      <c r="D2015" s="23">
        <v>1</v>
      </c>
      <c r="E2015" s="24">
        <v>3715.98</v>
      </c>
      <c r="F2015" s="24">
        <f>E2015/100*$I$2*Main!$AF$2</f>
        <v>0</v>
      </c>
      <c r="G2015" s="25">
        <f>F2015*Main!$AF$4</f>
        <v>0</v>
      </c>
      <c r="H2015" s="28"/>
    </row>
    <row r="2016" spans="1:8" s="22" customFormat="1">
      <c r="A2016" s="326">
        <v>9149319</v>
      </c>
      <c r="B2016" s="329" t="s">
        <v>762</v>
      </c>
      <c r="C2016" s="23"/>
      <c r="D2016" s="23">
        <v>1</v>
      </c>
      <c r="E2016" s="24">
        <v>3759.17</v>
      </c>
      <c r="F2016" s="24">
        <f>E2016/100*$I$2*Main!$AF$2</f>
        <v>0</v>
      </c>
      <c r="G2016" s="25">
        <f>F2016*Main!$AF$4</f>
        <v>0</v>
      </c>
      <c r="H2016" s="28"/>
    </row>
    <row r="2017" spans="1:8" s="22" customFormat="1">
      <c r="A2017" s="326">
        <v>9149320</v>
      </c>
      <c r="B2017" s="329" t="s">
        <v>763</v>
      </c>
      <c r="C2017" s="23"/>
      <c r="D2017" s="23">
        <v>1</v>
      </c>
      <c r="E2017" s="24">
        <v>3802.38</v>
      </c>
      <c r="F2017" s="24">
        <f>E2017/100*$I$2*Main!$AF$2</f>
        <v>0</v>
      </c>
      <c r="G2017" s="25">
        <f>F2017*Main!$AF$4</f>
        <v>0</v>
      </c>
      <c r="H2017" s="28"/>
    </row>
    <row r="2018" spans="1:8" s="22" customFormat="1">
      <c r="A2018" s="326">
        <v>9149321</v>
      </c>
      <c r="B2018" s="329" t="s">
        <v>3694</v>
      </c>
      <c r="C2018" s="23" t="s">
        <v>52</v>
      </c>
      <c r="D2018" s="23">
        <v>1</v>
      </c>
      <c r="E2018" s="24">
        <v>3845.58</v>
      </c>
      <c r="F2018" s="24">
        <f>E2018/100*$I$2*Main!$AF$2</f>
        <v>0</v>
      </c>
      <c r="G2018" s="25">
        <f>F2018*Main!$AF$4</f>
        <v>0</v>
      </c>
      <c r="H2018" s="28"/>
    </row>
    <row r="2019" spans="1:8" s="22" customFormat="1">
      <c r="A2019" s="326">
        <v>9149322</v>
      </c>
      <c r="B2019" s="329" t="s">
        <v>3695</v>
      </c>
      <c r="C2019" s="23" t="s">
        <v>52</v>
      </c>
      <c r="D2019" s="23">
        <v>1</v>
      </c>
      <c r="E2019" s="24">
        <v>3931.98</v>
      </c>
      <c r="F2019" s="24">
        <f>E2019/100*$I$2*Main!$AF$2</f>
        <v>0</v>
      </c>
      <c r="G2019" s="25">
        <f>F2019*Main!$AF$4</f>
        <v>0</v>
      </c>
      <c r="H2019" s="28"/>
    </row>
    <row r="2020" spans="1:8" s="22" customFormat="1">
      <c r="A2020" s="326">
        <v>9149331</v>
      </c>
      <c r="B2020" s="329" t="s">
        <v>764</v>
      </c>
      <c r="C2020" s="23"/>
      <c r="D2020" s="23">
        <v>1</v>
      </c>
      <c r="E2020" s="24">
        <v>5852.38</v>
      </c>
      <c r="F2020" s="24">
        <f>E2020/100*$I$2*Main!$AF$2</f>
        <v>0</v>
      </c>
      <c r="G2020" s="25">
        <f>F2020*Main!$AF$4</f>
        <v>0</v>
      </c>
      <c r="H2020" s="28"/>
    </row>
    <row r="2021" spans="1:8" s="22" customFormat="1">
      <c r="A2021" s="326">
        <v>9149332</v>
      </c>
      <c r="B2021" s="329" t="s">
        <v>765</v>
      </c>
      <c r="C2021" s="23"/>
      <c r="D2021" s="23">
        <v>1</v>
      </c>
      <c r="E2021" s="24">
        <v>5891.95</v>
      </c>
      <c r="F2021" s="24">
        <f>E2021/100*$I$2*Main!$AF$2</f>
        <v>0</v>
      </c>
      <c r="G2021" s="25">
        <f>F2021*Main!$AF$4</f>
        <v>0</v>
      </c>
      <c r="H2021" s="151"/>
    </row>
    <row r="2022" spans="1:8" s="22" customFormat="1">
      <c r="A2022" s="326">
        <v>9149333</v>
      </c>
      <c r="B2022" s="329" t="s">
        <v>766</v>
      </c>
      <c r="C2022" s="23"/>
      <c r="D2022" s="23">
        <v>1</v>
      </c>
      <c r="E2022" s="24">
        <v>5931.53</v>
      </c>
      <c r="F2022" s="24">
        <f>E2022/100*$I$2*Main!$AF$2</f>
        <v>0</v>
      </c>
      <c r="G2022" s="25">
        <f>F2022*Main!$AF$4</f>
        <v>0</v>
      </c>
      <c r="H2022" s="151"/>
    </row>
    <row r="2023" spans="1:8" s="22" customFormat="1">
      <c r="A2023" s="326">
        <v>9149334</v>
      </c>
      <c r="B2023" s="329" t="s">
        <v>3696</v>
      </c>
      <c r="C2023" s="23" t="s">
        <v>52</v>
      </c>
      <c r="D2023" s="23">
        <v>1</v>
      </c>
      <c r="E2023" s="24">
        <v>5971.07</v>
      </c>
      <c r="F2023" s="24">
        <f>E2023/100*$I$2*Main!$AF$2</f>
        <v>0</v>
      </c>
      <c r="G2023" s="25">
        <f>F2023*Main!$AF$4</f>
        <v>0</v>
      </c>
      <c r="H2023" s="151"/>
    </row>
    <row r="2024" spans="1:8" s="22" customFormat="1">
      <c r="A2024" s="326">
        <v>9149335</v>
      </c>
      <c r="B2024" s="329" t="s">
        <v>3697</v>
      </c>
      <c r="C2024" s="23" t="s">
        <v>52</v>
      </c>
      <c r="D2024" s="23">
        <v>1</v>
      </c>
      <c r="E2024" s="24">
        <v>6050.23</v>
      </c>
      <c r="F2024" s="24">
        <f>E2024/100*$I$2*Main!$AF$2</f>
        <v>0</v>
      </c>
      <c r="G2024" s="25">
        <f>F2024*Main!$AF$4</f>
        <v>0</v>
      </c>
      <c r="H2024" s="151"/>
    </row>
    <row r="2025" spans="1:8" s="22" customFormat="1">
      <c r="A2025" s="326">
        <v>9149323</v>
      </c>
      <c r="B2025" s="329" t="s">
        <v>767</v>
      </c>
      <c r="C2025" s="23"/>
      <c r="D2025" s="23">
        <v>1</v>
      </c>
      <c r="E2025" s="24">
        <v>6556.27</v>
      </c>
      <c r="F2025" s="24">
        <f>E2025/100*$I$2*Main!$AF$2</f>
        <v>0</v>
      </c>
      <c r="G2025" s="25">
        <f>F2025*Main!$AF$4</f>
        <v>0</v>
      </c>
      <c r="H2025" s="151"/>
    </row>
    <row r="2026" spans="1:8" s="22" customFormat="1">
      <c r="A2026" s="326">
        <v>9149324</v>
      </c>
      <c r="B2026" s="329" t="s">
        <v>768</v>
      </c>
      <c r="C2026" s="23"/>
      <c r="D2026" s="23">
        <v>1</v>
      </c>
      <c r="E2026" s="24">
        <v>6585.22</v>
      </c>
      <c r="F2026" s="24">
        <f>E2026/100*$I$2*Main!$AF$2</f>
        <v>0</v>
      </c>
      <c r="G2026" s="25">
        <f>F2026*Main!$AF$4</f>
        <v>0</v>
      </c>
      <c r="H2026" s="28"/>
    </row>
    <row r="2027" spans="1:8" s="22" customFormat="1">
      <c r="A2027" s="326">
        <v>9149325</v>
      </c>
      <c r="B2027" s="329" t="s">
        <v>769</v>
      </c>
      <c r="C2027" s="23"/>
      <c r="D2027" s="23">
        <v>1</v>
      </c>
      <c r="E2027" s="24">
        <v>6633.47</v>
      </c>
      <c r="F2027" s="24">
        <f>E2027/100*$I$2*Main!$AF$2</f>
        <v>0</v>
      </c>
      <c r="G2027" s="25">
        <f>F2027*Main!$AF$4</f>
        <v>0</v>
      </c>
      <c r="H2027" s="28"/>
    </row>
    <row r="2028" spans="1:8" s="22" customFormat="1">
      <c r="A2028" s="326">
        <v>9149326</v>
      </c>
      <c r="B2028" s="329" t="s">
        <v>770</v>
      </c>
      <c r="C2028" s="23"/>
      <c r="D2028" s="23">
        <v>1</v>
      </c>
      <c r="E2028" s="24">
        <v>6681.74</v>
      </c>
      <c r="F2028" s="24">
        <f>E2028/100*$I$2*Main!$AF$2</f>
        <v>0</v>
      </c>
      <c r="G2028" s="25">
        <f>F2028*Main!$AF$4</f>
        <v>0</v>
      </c>
      <c r="H2028" s="28"/>
    </row>
    <row r="2029" spans="1:8" s="22" customFormat="1">
      <c r="A2029" s="326">
        <v>9149327</v>
      </c>
      <c r="B2029" s="329" t="s">
        <v>771</v>
      </c>
      <c r="C2029" s="23"/>
      <c r="D2029" s="23">
        <v>1</v>
      </c>
      <c r="E2029" s="24">
        <v>6750.58</v>
      </c>
      <c r="F2029" s="24">
        <f>E2029/100*$I$2*Main!$AF$2</f>
        <v>0</v>
      </c>
      <c r="G2029" s="25">
        <f>F2029*Main!$AF$4</f>
        <v>0</v>
      </c>
      <c r="H2029" s="28"/>
    </row>
    <row r="2030" spans="1:8" s="22" customFormat="1">
      <c r="A2030" s="326">
        <v>9149328</v>
      </c>
      <c r="B2030" s="329" t="s">
        <v>772</v>
      </c>
      <c r="C2030" s="23"/>
      <c r="D2030" s="23">
        <v>1</v>
      </c>
      <c r="E2030" s="24">
        <v>6985.7</v>
      </c>
      <c r="F2030" s="24">
        <f>E2030/100*$I$2*Main!$AF$2</f>
        <v>0</v>
      </c>
      <c r="G2030" s="25">
        <f>F2030*Main!$AF$4</f>
        <v>0</v>
      </c>
      <c r="H2030" s="28"/>
    </row>
    <row r="2031" spans="1:8" s="22" customFormat="1">
      <c r="A2031" s="326">
        <v>9149329</v>
      </c>
      <c r="B2031" s="329" t="s">
        <v>3698</v>
      </c>
      <c r="C2031" s="23" t="s">
        <v>52</v>
      </c>
      <c r="D2031" s="23">
        <v>1</v>
      </c>
      <c r="E2031" s="24">
        <v>6931.27</v>
      </c>
      <c r="F2031" s="24">
        <f>E2031/100*$I$2*Main!$AF$2</f>
        <v>0</v>
      </c>
      <c r="G2031" s="25">
        <f>F2031*Main!$AF$4</f>
        <v>0</v>
      </c>
      <c r="H2031" s="28"/>
    </row>
    <row r="2032" spans="1:8" s="22" customFormat="1">
      <c r="A2032" s="326">
        <v>9149330</v>
      </c>
      <c r="B2032" s="329" t="s">
        <v>3699</v>
      </c>
      <c r="C2032" s="23" t="s">
        <v>52</v>
      </c>
      <c r="D2032" s="23">
        <v>1</v>
      </c>
      <c r="E2032" s="24">
        <v>7093.84</v>
      </c>
      <c r="F2032" s="24">
        <f>E2032/100*$I$2*Main!$AF$2</f>
        <v>0</v>
      </c>
      <c r="G2032" s="25">
        <f>F2032*Main!$AF$4</f>
        <v>0</v>
      </c>
      <c r="H2032" s="28"/>
    </row>
    <row r="2033" spans="1:8" s="22" customFormat="1">
      <c r="A2033" s="326">
        <v>9149345</v>
      </c>
      <c r="B2033" s="329" t="s">
        <v>790</v>
      </c>
      <c r="C2033" s="23"/>
      <c r="D2033" s="23">
        <v>1</v>
      </c>
      <c r="E2033" s="24">
        <v>3719.23</v>
      </c>
      <c r="F2033" s="24">
        <f>E2033/100*$I$2*Main!$AF$2</f>
        <v>0</v>
      </c>
      <c r="G2033" s="25">
        <f>F2033*Main!$AF$4</f>
        <v>0</v>
      </c>
      <c r="H2033" s="28"/>
    </row>
    <row r="2034" spans="1:8" s="22" customFormat="1">
      <c r="A2034" s="326">
        <v>9149346</v>
      </c>
      <c r="B2034" s="329" t="s">
        <v>791</v>
      </c>
      <c r="C2034" s="23"/>
      <c r="D2034" s="23">
        <v>1</v>
      </c>
      <c r="E2034" s="24">
        <v>3745.15</v>
      </c>
      <c r="F2034" s="24">
        <f>E2034/100*$I$2*Main!$AF$2</f>
        <v>0</v>
      </c>
      <c r="G2034" s="25">
        <f>F2034*Main!$AF$4</f>
        <v>0</v>
      </c>
      <c r="H2034" s="28"/>
    </row>
    <row r="2035" spans="1:8" s="22" customFormat="1">
      <c r="A2035" s="326">
        <v>9149347</v>
      </c>
      <c r="B2035" s="329" t="s">
        <v>792</v>
      </c>
      <c r="C2035" s="23"/>
      <c r="D2035" s="23">
        <v>1</v>
      </c>
      <c r="E2035" s="24">
        <v>3788.34</v>
      </c>
      <c r="F2035" s="24">
        <f>E2035/100*$I$2*Main!$AF$2</f>
        <v>0</v>
      </c>
      <c r="G2035" s="25">
        <f>F2035*Main!$AF$4</f>
        <v>0</v>
      </c>
      <c r="H2035" s="28"/>
    </row>
    <row r="2036" spans="1:8" s="22" customFormat="1">
      <c r="A2036" s="326">
        <v>9149348</v>
      </c>
      <c r="B2036" s="329" t="s">
        <v>793</v>
      </c>
      <c r="C2036" s="23"/>
      <c r="D2036" s="23">
        <v>1</v>
      </c>
      <c r="E2036" s="24">
        <v>3831.55</v>
      </c>
      <c r="F2036" s="24">
        <f>E2036/100*$I$2*Main!$AF$2</f>
        <v>0</v>
      </c>
      <c r="G2036" s="25">
        <f>F2036*Main!$AF$4</f>
        <v>0</v>
      </c>
      <c r="H2036" s="28"/>
    </row>
    <row r="2037" spans="1:8" s="22" customFormat="1">
      <c r="A2037" s="326">
        <v>9149349</v>
      </c>
      <c r="B2037" s="329" t="s">
        <v>794</v>
      </c>
      <c r="C2037" s="23"/>
      <c r="D2037" s="23">
        <v>1</v>
      </c>
      <c r="E2037" s="24">
        <v>3874.76</v>
      </c>
      <c r="F2037" s="24">
        <f>E2037/100*$I$2*Main!$AF$2</f>
        <v>0</v>
      </c>
      <c r="G2037" s="25">
        <f>F2037*Main!$AF$4</f>
        <v>0</v>
      </c>
      <c r="H2037" s="28"/>
    </row>
    <row r="2038" spans="1:8" s="22" customFormat="1">
      <c r="A2038" s="326">
        <v>9149350</v>
      </c>
      <c r="B2038" s="329" t="s">
        <v>795</v>
      </c>
      <c r="C2038" s="23"/>
      <c r="D2038" s="23">
        <v>1</v>
      </c>
      <c r="E2038" s="24">
        <v>3917.94</v>
      </c>
      <c r="F2038" s="24">
        <f>E2038/100*$I$2*Main!$AF$2</f>
        <v>0</v>
      </c>
      <c r="G2038" s="25">
        <f>F2038*Main!$AF$4</f>
        <v>0</v>
      </c>
      <c r="H2038" s="28"/>
    </row>
    <row r="2039" spans="1:8" s="22" customFormat="1">
      <c r="A2039" s="326">
        <v>9149351</v>
      </c>
      <c r="B2039" s="329" t="s">
        <v>3700</v>
      </c>
      <c r="C2039" s="23" t="s">
        <v>52</v>
      </c>
      <c r="D2039" s="23">
        <v>1</v>
      </c>
      <c r="E2039" s="24">
        <v>3961.14</v>
      </c>
      <c r="F2039" s="24">
        <f>E2039/100*$I$2*Main!$AF$2</f>
        <v>0</v>
      </c>
      <c r="G2039" s="25">
        <f>F2039*Main!$AF$4</f>
        <v>0</v>
      </c>
      <c r="H2039" s="28"/>
    </row>
    <row r="2040" spans="1:8" s="22" customFormat="1">
      <c r="A2040" s="326">
        <v>9149352</v>
      </c>
      <c r="B2040" s="329" t="s">
        <v>3701</v>
      </c>
      <c r="C2040" s="23" t="s">
        <v>52</v>
      </c>
      <c r="D2040" s="23">
        <v>1</v>
      </c>
      <c r="E2040" s="24">
        <v>4047.55</v>
      </c>
      <c r="F2040" s="24">
        <f>E2040/100*$I$2*Main!$AF$2</f>
        <v>0</v>
      </c>
      <c r="G2040" s="25">
        <f>F2040*Main!$AF$4</f>
        <v>0</v>
      </c>
      <c r="H2040" s="151"/>
    </row>
    <row r="2041" spans="1:8" s="22" customFormat="1">
      <c r="A2041" s="326">
        <v>9149361</v>
      </c>
      <c r="B2041" s="329" t="s">
        <v>796</v>
      </c>
      <c r="C2041" s="23"/>
      <c r="D2041" s="23">
        <v>1</v>
      </c>
      <c r="E2041" s="24">
        <v>6497.56</v>
      </c>
      <c r="F2041" s="24">
        <f>E2041/100*$I$2*Main!$AF$2</f>
        <v>0</v>
      </c>
      <c r="G2041" s="25">
        <f>F2041*Main!$AF$4</f>
        <v>0</v>
      </c>
      <c r="H2041" s="151"/>
    </row>
    <row r="2042" spans="1:8" s="22" customFormat="1">
      <c r="A2042" s="326">
        <v>9149362</v>
      </c>
      <c r="B2042" s="329" t="s">
        <v>797</v>
      </c>
      <c r="C2042" s="23"/>
      <c r="D2042" s="23">
        <v>1</v>
      </c>
      <c r="E2042" s="24">
        <v>6542.36</v>
      </c>
      <c r="F2042" s="24">
        <f>E2042/100*$I$2*Main!$AF$2</f>
        <v>0</v>
      </c>
      <c r="G2042" s="25">
        <f>F2042*Main!$AF$4</f>
        <v>0</v>
      </c>
      <c r="H2042" s="151"/>
    </row>
    <row r="2043" spans="1:8" s="22" customFormat="1">
      <c r="A2043" s="326">
        <v>9149363</v>
      </c>
      <c r="B2043" s="329" t="s">
        <v>798</v>
      </c>
      <c r="C2043" s="23"/>
      <c r="D2043" s="23">
        <v>1</v>
      </c>
      <c r="E2043" s="24">
        <v>6587.15</v>
      </c>
      <c r="F2043" s="24">
        <f>E2043/100*$I$2*Main!$AF$2</f>
        <v>0</v>
      </c>
      <c r="G2043" s="25">
        <f>F2043*Main!$AF$4</f>
        <v>0</v>
      </c>
      <c r="H2043" s="28"/>
    </row>
    <row r="2044" spans="1:8" s="22" customFormat="1">
      <c r="A2044" s="326">
        <v>9149364</v>
      </c>
      <c r="B2044" s="329" t="s">
        <v>3702</v>
      </c>
      <c r="C2044" s="23" t="s">
        <v>52</v>
      </c>
      <c r="D2044" s="23">
        <v>1</v>
      </c>
      <c r="E2044" s="24">
        <v>6631.97</v>
      </c>
      <c r="F2044" s="24">
        <f>E2044/100*$I$2*Main!$AF$2</f>
        <v>0</v>
      </c>
      <c r="G2044" s="25">
        <f>F2044*Main!$AF$4</f>
        <v>0</v>
      </c>
      <c r="H2044" s="28"/>
    </row>
    <row r="2045" spans="1:8" s="22" customFormat="1">
      <c r="A2045" s="326">
        <v>9149365</v>
      </c>
      <c r="B2045" s="329" t="s">
        <v>3703</v>
      </c>
      <c r="C2045" s="23" t="s">
        <v>52</v>
      </c>
      <c r="D2045" s="23">
        <v>1</v>
      </c>
      <c r="E2045" s="24">
        <v>6721.55</v>
      </c>
      <c r="F2045" s="24">
        <f>E2045/100*$I$2*Main!$AF$2</f>
        <v>0</v>
      </c>
      <c r="G2045" s="25">
        <f>F2045*Main!$AF$4</f>
        <v>0</v>
      </c>
      <c r="H2045" s="151"/>
    </row>
    <row r="2046" spans="1:8" s="22" customFormat="1">
      <c r="A2046" s="326">
        <v>9149353</v>
      </c>
      <c r="B2046" s="329" t="s">
        <v>799</v>
      </c>
      <c r="C2046" s="23"/>
      <c r="D2046" s="23">
        <v>1</v>
      </c>
      <c r="E2046" s="24">
        <v>8108.11</v>
      </c>
      <c r="F2046" s="24">
        <f>E2046/100*$I$2*Main!$AF$2</f>
        <v>0</v>
      </c>
      <c r="G2046" s="25">
        <f>F2046*Main!$AF$4</f>
        <v>0</v>
      </c>
      <c r="H2046" s="28"/>
    </row>
    <row r="2047" spans="1:8" s="22" customFormat="1">
      <c r="A2047" s="326">
        <v>9149354</v>
      </c>
      <c r="B2047" s="329" t="s">
        <v>800</v>
      </c>
      <c r="C2047" s="23"/>
      <c r="D2047" s="23">
        <v>1</v>
      </c>
      <c r="E2047" s="24">
        <v>8141.9</v>
      </c>
      <c r="F2047" s="24">
        <f>E2047/100*$I$2*Main!$AF$2</f>
        <v>0</v>
      </c>
      <c r="G2047" s="25">
        <f>F2047*Main!$AF$4</f>
        <v>0</v>
      </c>
      <c r="H2047" s="28"/>
    </row>
    <row r="2048" spans="1:8" s="22" customFormat="1">
      <c r="A2048" s="326">
        <v>9149355</v>
      </c>
      <c r="B2048" s="329" t="s">
        <v>801</v>
      </c>
      <c r="C2048" s="23"/>
      <c r="D2048" s="23">
        <v>1</v>
      </c>
      <c r="E2048" s="24">
        <v>8198.2000000000007</v>
      </c>
      <c r="F2048" s="24">
        <f>E2048/100*$I$2*Main!$AF$2</f>
        <v>0</v>
      </c>
      <c r="G2048" s="25">
        <f>F2048*Main!$AF$4</f>
        <v>0</v>
      </c>
      <c r="H2048" s="28"/>
    </row>
    <row r="2049" spans="1:8" s="22" customFormat="1">
      <c r="A2049" s="326">
        <v>9149356</v>
      </c>
      <c r="B2049" s="329" t="s">
        <v>802</v>
      </c>
      <c r="C2049" s="23"/>
      <c r="D2049" s="23">
        <v>1</v>
      </c>
      <c r="E2049" s="24">
        <v>8387.93</v>
      </c>
      <c r="F2049" s="24">
        <f>E2049/100*$I$2*Main!$AF$2</f>
        <v>0</v>
      </c>
      <c r="G2049" s="25">
        <f>F2049*Main!$AF$4</f>
        <v>0</v>
      </c>
      <c r="H2049" s="28"/>
    </row>
    <row r="2050" spans="1:8" s="22" customFormat="1">
      <c r="A2050" s="326">
        <v>9149357</v>
      </c>
      <c r="B2050" s="329" t="s">
        <v>803</v>
      </c>
      <c r="C2050" s="23"/>
      <c r="D2050" s="23">
        <v>1</v>
      </c>
      <c r="E2050" s="24">
        <v>8337.7800000000007</v>
      </c>
      <c r="F2050" s="24">
        <f>E2050/100*$I$2*Main!$AF$2</f>
        <v>0</v>
      </c>
      <c r="G2050" s="25">
        <f>F2050*Main!$AF$4</f>
        <v>0</v>
      </c>
      <c r="H2050" s="151"/>
    </row>
    <row r="2051" spans="1:8" s="22" customFormat="1">
      <c r="A2051" s="326">
        <v>9149358</v>
      </c>
      <c r="B2051" s="329" t="s">
        <v>804</v>
      </c>
      <c r="C2051" s="23"/>
      <c r="D2051" s="23">
        <v>1</v>
      </c>
      <c r="E2051" s="24">
        <v>8421.59</v>
      </c>
      <c r="F2051" s="24">
        <f>E2051/100*$I$2*Main!$AF$2</f>
        <v>0</v>
      </c>
      <c r="G2051" s="25">
        <f>F2051*Main!$AF$4</f>
        <v>0</v>
      </c>
      <c r="H2051" s="151"/>
    </row>
    <row r="2052" spans="1:8" s="22" customFormat="1">
      <c r="A2052" s="326">
        <v>9149359</v>
      </c>
      <c r="B2052" s="329" t="s">
        <v>3704</v>
      </c>
      <c r="C2052" s="23" t="s">
        <v>52</v>
      </c>
      <c r="D2052" s="23">
        <v>1</v>
      </c>
      <c r="E2052" s="24">
        <v>8533.4</v>
      </c>
      <c r="F2052" s="24">
        <f>E2052/100*$I$2*Main!$AF$2</f>
        <v>0</v>
      </c>
      <c r="G2052" s="25">
        <f>F2052*Main!$AF$4</f>
        <v>0</v>
      </c>
      <c r="H2052" s="28"/>
    </row>
    <row r="2053" spans="1:8" s="22" customFormat="1">
      <c r="A2053" s="326">
        <v>9149360</v>
      </c>
      <c r="B2053" s="329" t="s">
        <v>3705</v>
      </c>
      <c r="C2053" s="23" t="s">
        <v>52</v>
      </c>
      <c r="D2053" s="23">
        <v>1</v>
      </c>
      <c r="E2053" s="24">
        <v>9012.4599999999991</v>
      </c>
      <c r="F2053" s="24">
        <f>E2053/100*$I$2*Main!$AF$2</f>
        <v>0</v>
      </c>
      <c r="G2053" s="25">
        <f>F2053*Main!$AF$4</f>
        <v>0</v>
      </c>
      <c r="H2053" s="28"/>
    </row>
    <row r="2054" spans="1:8" s="22" customFormat="1">
      <c r="A2054" s="326">
        <v>9149389</v>
      </c>
      <c r="B2054" s="329" t="s">
        <v>825</v>
      </c>
      <c r="C2054" s="23"/>
      <c r="D2054" s="23">
        <v>1</v>
      </c>
      <c r="E2054" s="24">
        <v>4153.3999999999996</v>
      </c>
      <c r="F2054" s="24">
        <f>E2054/100*$I$2*Main!$AF$2</f>
        <v>0</v>
      </c>
      <c r="G2054" s="25">
        <f>F2054*Main!$AF$4</f>
        <v>0</v>
      </c>
      <c r="H2054" s="28"/>
    </row>
    <row r="2055" spans="1:8" s="22" customFormat="1">
      <c r="A2055" s="326">
        <v>9149390</v>
      </c>
      <c r="B2055" s="329" t="s">
        <v>826</v>
      </c>
      <c r="C2055" s="23"/>
      <c r="D2055" s="23">
        <v>1</v>
      </c>
      <c r="E2055" s="24">
        <v>4181.05</v>
      </c>
      <c r="F2055" s="24">
        <f>E2055/100*$I$2*Main!$AF$2</f>
        <v>0</v>
      </c>
      <c r="G2055" s="25">
        <f>F2055*Main!$AF$4</f>
        <v>0</v>
      </c>
      <c r="H2055" s="151"/>
    </row>
    <row r="2056" spans="1:8" s="22" customFormat="1">
      <c r="A2056" s="326">
        <v>9149391</v>
      </c>
      <c r="B2056" s="329" t="s">
        <v>827</v>
      </c>
      <c r="C2056" s="23"/>
      <c r="D2056" s="23">
        <v>1</v>
      </c>
      <c r="E2056" s="24">
        <v>4227.17</v>
      </c>
      <c r="F2056" s="24">
        <f>E2056/100*$I$2*Main!$AF$2</f>
        <v>0</v>
      </c>
      <c r="G2056" s="25">
        <f>F2056*Main!$AF$4</f>
        <v>0</v>
      </c>
      <c r="H2056" s="28"/>
    </row>
    <row r="2057" spans="1:8" s="22" customFormat="1">
      <c r="A2057" s="326">
        <v>9149392</v>
      </c>
      <c r="B2057" s="329" t="s">
        <v>828</v>
      </c>
      <c r="C2057" s="23"/>
      <c r="D2057" s="23">
        <v>1</v>
      </c>
      <c r="E2057" s="24">
        <v>4273.22</v>
      </c>
      <c r="F2057" s="24">
        <f>E2057/100*$I$2*Main!$AF$2</f>
        <v>0</v>
      </c>
      <c r="G2057" s="25">
        <f>F2057*Main!$AF$4</f>
        <v>0</v>
      </c>
      <c r="H2057" s="28"/>
    </row>
    <row r="2058" spans="1:8" s="22" customFormat="1">
      <c r="A2058" s="326">
        <v>9149393</v>
      </c>
      <c r="B2058" s="329" t="s">
        <v>829</v>
      </c>
      <c r="C2058" s="23"/>
      <c r="D2058" s="23">
        <v>1</v>
      </c>
      <c r="E2058" s="24">
        <v>4319.3500000000004</v>
      </c>
      <c r="F2058" s="24">
        <f>E2058/100*$I$2*Main!$AF$2</f>
        <v>0</v>
      </c>
      <c r="G2058" s="25">
        <f>F2058*Main!$AF$4</f>
        <v>0</v>
      </c>
      <c r="H2058" s="28"/>
    </row>
    <row r="2059" spans="1:8" s="22" customFormat="1">
      <c r="A2059" s="326">
        <v>9149394</v>
      </c>
      <c r="B2059" s="329" t="s">
        <v>830</v>
      </c>
      <c r="C2059" s="23"/>
      <c r="D2059" s="23">
        <v>1</v>
      </c>
      <c r="E2059" s="24">
        <v>4365.41</v>
      </c>
      <c r="F2059" s="24">
        <f>E2059/100*$I$2*Main!$AF$2</f>
        <v>0</v>
      </c>
      <c r="G2059" s="25">
        <f>F2059*Main!$AF$4</f>
        <v>0</v>
      </c>
      <c r="H2059" s="151"/>
    </row>
    <row r="2060" spans="1:8" s="22" customFormat="1">
      <c r="A2060" s="326">
        <v>9149395</v>
      </c>
      <c r="B2060" s="329" t="s">
        <v>3706</v>
      </c>
      <c r="C2060" s="23" t="s">
        <v>52</v>
      </c>
      <c r="D2060" s="23">
        <v>1</v>
      </c>
      <c r="E2060" s="24">
        <v>4411.5200000000004</v>
      </c>
      <c r="F2060" s="24">
        <f>E2060/100*$I$2*Main!$AF$2</f>
        <v>0</v>
      </c>
      <c r="G2060" s="25">
        <f>F2060*Main!$AF$4</f>
        <v>0</v>
      </c>
      <c r="H2060" s="151"/>
    </row>
    <row r="2061" spans="1:8" s="22" customFormat="1">
      <c r="A2061" s="326">
        <v>9149396</v>
      </c>
      <c r="B2061" s="329" t="s">
        <v>3707</v>
      </c>
      <c r="C2061" s="23" t="s">
        <v>52</v>
      </c>
      <c r="D2061" s="23">
        <v>1</v>
      </c>
      <c r="E2061" s="24">
        <v>4503.68</v>
      </c>
      <c r="F2061" s="24">
        <f>E2061/100*$I$2*Main!$AF$2</f>
        <v>0</v>
      </c>
      <c r="G2061" s="25">
        <f>F2061*Main!$AF$4</f>
        <v>0</v>
      </c>
      <c r="H2061" s="28"/>
    </row>
    <row r="2062" spans="1:8" s="22" customFormat="1">
      <c r="A2062" s="326">
        <v>9149421</v>
      </c>
      <c r="B2062" s="329" t="s">
        <v>847</v>
      </c>
      <c r="C2062" s="23"/>
      <c r="D2062" s="23">
        <v>1</v>
      </c>
      <c r="E2062" s="24">
        <v>4037.06</v>
      </c>
      <c r="F2062" s="24">
        <f>E2062/100*$I$2*Main!$AF$2</f>
        <v>0</v>
      </c>
      <c r="G2062" s="25">
        <f>F2062*Main!$AF$4</f>
        <v>0</v>
      </c>
      <c r="H2062" s="28"/>
    </row>
    <row r="2063" spans="1:8" s="22" customFormat="1">
      <c r="A2063" s="326">
        <v>9149422</v>
      </c>
      <c r="B2063" s="329" t="s">
        <v>848</v>
      </c>
      <c r="C2063" s="23"/>
      <c r="D2063" s="23">
        <v>1</v>
      </c>
      <c r="E2063" s="24">
        <v>4063.02</v>
      </c>
      <c r="F2063" s="24">
        <f>E2063/100*$I$2*Main!$AF$2</f>
        <v>0</v>
      </c>
      <c r="G2063" s="25">
        <f>F2063*Main!$AF$4</f>
        <v>0</v>
      </c>
      <c r="H2063" s="28"/>
    </row>
    <row r="2064" spans="1:8" s="22" customFormat="1">
      <c r="A2064" s="326">
        <v>9149423</v>
      </c>
      <c r="B2064" s="329" t="s">
        <v>849</v>
      </c>
      <c r="C2064" s="23"/>
      <c r="D2064" s="23">
        <v>1</v>
      </c>
      <c r="E2064" s="24">
        <v>4106.26</v>
      </c>
      <c r="F2064" s="24">
        <f>E2064/100*$I$2*Main!$AF$2</f>
        <v>0</v>
      </c>
      <c r="G2064" s="25">
        <f>F2064*Main!$AF$4</f>
        <v>0</v>
      </c>
      <c r="H2064" s="151"/>
    </row>
    <row r="2065" spans="1:8" s="22" customFormat="1">
      <c r="A2065" s="326">
        <v>9149424</v>
      </c>
      <c r="B2065" s="329" t="s">
        <v>850</v>
      </c>
      <c r="C2065" s="23"/>
      <c r="D2065" s="23">
        <v>1</v>
      </c>
      <c r="E2065" s="24">
        <v>4149.43</v>
      </c>
      <c r="F2065" s="24">
        <f>E2065/100*$I$2*Main!$AF$2</f>
        <v>0</v>
      </c>
      <c r="G2065" s="25">
        <f>F2065*Main!$AF$4</f>
        <v>0</v>
      </c>
      <c r="H2065" s="28"/>
    </row>
    <row r="2066" spans="1:8" s="22" customFormat="1">
      <c r="A2066" s="326">
        <v>9149425</v>
      </c>
      <c r="B2066" s="329" t="s">
        <v>851</v>
      </c>
      <c r="C2066" s="23"/>
      <c r="D2066" s="23">
        <v>1</v>
      </c>
      <c r="E2066" s="24">
        <v>4192.6400000000003</v>
      </c>
      <c r="F2066" s="24">
        <f>E2066/100*$I$2*Main!$AF$2</f>
        <v>0</v>
      </c>
      <c r="G2066" s="25">
        <f>F2066*Main!$AF$4</f>
        <v>0</v>
      </c>
      <c r="H2066" s="28"/>
    </row>
    <row r="2067" spans="1:8" s="22" customFormat="1">
      <c r="A2067" s="326">
        <v>9149426</v>
      </c>
      <c r="B2067" s="329" t="s">
        <v>852</v>
      </c>
      <c r="C2067" s="23"/>
      <c r="D2067" s="23">
        <v>1</v>
      </c>
      <c r="E2067" s="24">
        <v>4235.84</v>
      </c>
      <c r="F2067" s="24">
        <f>E2067/100*$I$2*Main!$AF$2</f>
        <v>0</v>
      </c>
      <c r="G2067" s="25">
        <f>F2067*Main!$AF$4</f>
        <v>0</v>
      </c>
      <c r="H2067" s="28"/>
    </row>
    <row r="2068" spans="1:8" s="22" customFormat="1">
      <c r="A2068" s="326">
        <v>9149428</v>
      </c>
      <c r="B2068" s="329" t="s">
        <v>3708</v>
      </c>
      <c r="C2068" s="23" t="s">
        <v>52</v>
      </c>
      <c r="D2068" s="23">
        <v>1</v>
      </c>
      <c r="E2068" s="24">
        <v>4279.04</v>
      </c>
      <c r="F2068" s="24">
        <f>E2068/100*$I$2*Main!$AF$2</f>
        <v>0</v>
      </c>
      <c r="G2068" s="25">
        <f>F2068*Main!$AF$4</f>
        <v>0</v>
      </c>
      <c r="H2068" s="28"/>
    </row>
    <row r="2069" spans="1:8" s="22" customFormat="1">
      <c r="A2069" s="326">
        <v>9149429</v>
      </c>
      <c r="B2069" s="329" t="s">
        <v>3709</v>
      </c>
      <c r="C2069" s="23" t="s">
        <v>52</v>
      </c>
      <c r="D2069" s="23">
        <v>1</v>
      </c>
      <c r="E2069" s="24">
        <v>4365.42</v>
      </c>
      <c r="F2069" s="24">
        <f>E2069/100*$I$2*Main!$AF$2</f>
        <v>0</v>
      </c>
      <c r="G2069" s="25">
        <f>F2069*Main!$AF$4</f>
        <v>0</v>
      </c>
      <c r="H2069" s="28"/>
    </row>
    <row r="2070" spans="1:8" s="22" customFormat="1">
      <c r="A2070" s="326">
        <v>9149307</v>
      </c>
      <c r="B2070" s="329" t="s">
        <v>745</v>
      </c>
      <c r="C2070" s="23"/>
      <c r="D2070" s="23">
        <v>1</v>
      </c>
      <c r="E2070" s="24">
        <v>3068.18</v>
      </c>
      <c r="F2070" s="24">
        <f>E2070/100*$I$2*Main!$AF$2</f>
        <v>0</v>
      </c>
      <c r="G2070" s="25">
        <f>F2070*Main!$AF$4</f>
        <v>0</v>
      </c>
      <c r="H2070" s="28"/>
    </row>
    <row r="2071" spans="1:8" s="22" customFormat="1">
      <c r="A2071" s="326">
        <v>9149308</v>
      </c>
      <c r="B2071" s="329" t="s">
        <v>746</v>
      </c>
      <c r="C2071" s="23"/>
      <c r="D2071" s="23">
        <v>1</v>
      </c>
      <c r="E2071" s="24">
        <v>3083.26</v>
      </c>
      <c r="F2071" s="24">
        <f>E2071/100*$I$2*Main!$AF$2</f>
        <v>0</v>
      </c>
      <c r="G2071" s="25">
        <f>F2071*Main!$AF$4</f>
        <v>0</v>
      </c>
      <c r="H2071" s="28"/>
    </row>
    <row r="2072" spans="1:8" s="22" customFormat="1">
      <c r="A2072" s="326">
        <v>9149309</v>
      </c>
      <c r="B2072" s="329" t="s">
        <v>747</v>
      </c>
      <c r="C2072" s="23"/>
      <c r="D2072" s="23">
        <v>1</v>
      </c>
      <c r="E2072" s="24">
        <v>3108.41</v>
      </c>
      <c r="F2072" s="24">
        <f>E2072/100*$I$2*Main!$AF$2</f>
        <v>0</v>
      </c>
      <c r="G2072" s="25">
        <f>F2072*Main!$AF$4</f>
        <v>0</v>
      </c>
      <c r="H2072" s="28"/>
    </row>
    <row r="2073" spans="1:8" s="22" customFormat="1">
      <c r="A2073" s="326">
        <v>9149310</v>
      </c>
      <c r="B2073" s="329" t="s">
        <v>748</v>
      </c>
      <c r="C2073" s="23"/>
      <c r="D2073" s="23">
        <v>1</v>
      </c>
      <c r="E2073" s="24">
        <v>3133.54</v>
      </c>
      <c r="F2073" s="24">
        <f>E2073/100*$I$2*Main!$AF$2</f>
        <v>0</v>
      </c>
      <c r="G2073" s="25">
        <f>F2073*Main!$AF$4</f>
        <v>0</v>
      </c>
      <c r="H2073" s="28"/>
    </row>
    <row r="2074" spans="1:8" s="22" customFormat="1">
      <c r="A2074" s="326">
        <v>9149311</v>
      </c>
      <c r="B2074" s="329" t="s">
        <v>749</v>
      </c>
      <c r="C2074" s="23"/>
      <c r="D2074" s="23">
        <v>1</v>
      </c>
      <c r="E2074" s="24">
        <v>3158.68</v>
      </c>
      <c r="F2074" s="24">
        <f>E2074/100*$I$2*Main!$AF$2</f>
        <v>0</v>
      </c>
      <c r="G2074" s="25">
        <f>F2074*Main!$AF$4</f>
        <v>0</v>
      </c>
      <c r="H2074" s="151"/>
    </row>
    <row r="2075" spans="1:8" s="22" customFormat="1">
      <c r="A2075" s="326">
        <v>9149312</v>
      </c>
      <c r="B2075" s="329" t="s">
        <v>750</v>
      </c>
      <c r="C2075" s="23"/>
      <c r="D2075" s="23">
        <v>1</v>
      </c>
      <c r="E2075" s="24">
        <v>3183.8</v>
      </c>
      <c r="F2075" s="24">
        <f>E2075/100*$I$2*Main!$AF$2</f>
        <v>0</v>
      </c>
      <c r="G2075" s="25">
        <f>F2075*Main!$AF$4</f>
        <v>0</v>
      </c>
      <c r="H2075" s="28"/>
    </row>
    <row r="2076" spans="1:8" s="22" customFormat="1">
      <c r="A2076" s="326">
        <v>9149313</v>
      </c>
      <c r="B2076" s="329" t="s">
        <v>3710</v>
      </c>
      <c r="C2076" s="23" t="s">
        <v>52</v>
      </c>
      <c r="D2076" s="23">
        <v>1</v>
      </c>
      <c r="E2076" s="24">
        <v>3208.94</v>
      </c>
      <c r="F2076" s="24">
        <f>E2076/100*$I$2*Main!$AF$2</f>
        <v>0</v>
      </c>
      <c r="G2076" s="25">
        <f>F2076*Main!$AF$4</f>
        <v>0</v>
      </c>
      <c r="H2076" s="28"/>
    </row>
    <row r="2077" spans="1:8" s="22" customFormat="1">
      <c r="A2077" s="326">
        <v>9149314</v>
      </c>
      <c r="B2077" s="329" t="s">
        <v>3711</v>
      </c>
      <c r="C2077" s="23" t="s">
        <v>52</v>
      </c>
      <c r="D2077" s="23">
        <v>1</v>
      </c>
      <c r="E2077" s="24">
        <v>3259.24</v>
      </c>
      <c r="F2077" s="24">
        <f>E2077/100*$I$2*Main!$AF$2</f>
        <v>0</v>
      </c>
      <c r="G2077" s="25">
        <f>F2077*Main!$AF$4</f>
        <v>0</v>
      </c>
      <c r="H2077" s="28"/>
    </row>
    <row r="2078" spans="1:8" s="22" customFormat="1">
      <c r="A2078" s="326">
        <v>9149336</v>
      </c>
      <c r="B2078" s="329" t="s">
        <v>784</v>
      </c>
      <c r="C2078" s="23"/>
      <c r="D2078" s="23">
        <v>1</v>
      </c>
      <c r="E2078" s="24">
        <v>4022.64</v>
      </c>
      <c r="F2078" s="24">
        <f>E2078/100*$I$2*Main!$AF$2</f>
        <v>0</v>
      </c>
      <c r="G2078" s="25">
        <f>F2078*Main!$AF$4</f>
        <v>0</v>
      </c>
      <c r="H2078" s="151"/>
    </row>
    <row r="2079" spans="1:8" s="22" customFormat="1">
      <c r="A2079" s="326">
        <v>9149337</v>
      </c>
      <c r="B2079" s="329" t="s">
        <v>785</v>
      </c>
      <c r="C2079" s="23"/>
      <c r="D2079" s="23">
        <v>1</v>
      </c>
      <c r="E2079" s="24">
        <v>4048.58</v>
      </c>
      <c r="F2079" s="24">
        <f>E2079/100*$I$2*Main!$AF$2</f>
        <v>0</v>
      </c>
      <c r="G2079" s="25">
        <f>F2079*Main!$AF$4</f>
        <v>0</v>
      </c>
      <c r="H2079" s="28"/>
    </row>
    <row r="2080" spans="1:8" s="22" customFormat="1">
      <c r="A2080" s="326">
        <v>9149338</v>
      </c>
      <c r="B2080" s="329" t="s">
        <v>786</v>
      </c>
      <c r="C2080" s="23"/>
      <c r="D2080" s="23">
        <v>1</v>
      </c>
      <c r="E2080" s="24">
        <v>4091.78</v>
      </c>
      <c r="F2080" s="24">
        <f>E2080/100*$I$2*Main!$AF$2</f>
        <v>0</v>
      </c>
      <c r="G2080" s="25">
        <f>F2080*Main!$AF$4</f>
        <v>0</v>
      </c>
      <c r="H2080" s="28"/>
    </row>
    <row r="2081" spans="1:8" s="22" customFormat="1">
      <c r="A2081" s="326">
        <v>9149339</v>
      </c>
      <c r="B2081" s="329" t="s">
        <v>787</v>
      </c>
      <c r="C2081" s="23"/>
      <c r="D2081" s="23">
        <v>1</v>
      </c>
      <c r="E2081" s="24">
        <v>4134.97</v>
      </c>
      <c r="F2081" s="24">
        <f>E2081/100*$I$2*Main!$AF$2</f>
        <v>0</v>
      </c>
      <c r="G2081" s="25">
        <f>F2081*Main!$AF$4</f>
        <v>0</v>
      </c>
      <c r="H2081" s="28"/>
    </row>
    <row r="2082" spans="1:8" s="22" customFormat="1">
      <c r="A2082" s="326">
        <v>9149340</v>
      </c>
      <c r="B2082" s="329" t="s">
        <v>788</v>
      </c>
      <c r="C2082" s="23"/>
      <c r="D2082" s="23">
        <v>1</v>
      </c>
      <c r="E2082" s="24">
        <v>4178.18</v>
      </c>
      <c r="F2082" s="24">
        <f>E2082/100*$I$2*Main!$AF$2</f>
        <v>0</v>
      </c>
      <c r="G2082" s="25">
        <f>F2082*Main!$AF$4</f>
        <v>0</v>
      </c>
      <c r="H2082" s="28"/>
    </row>
    <row r="2083" spans="1:8" s="22" customFormat="1">
      <c r="A2083" s="326">
        <v>9149341</v>
      </c>
      <c r="B2083" s="329" t="s">
        <v>789</v>
      </c>
      <c r="C2083" s="23"/>
      <c r="D2083" s="23">
        <v>1</v>
      </c>
      <c r="E2083" s="24">
        <v>4221.38</v>
      </c>
      <c r="F2083" s="24">
        <f>E2083/100*$I$2*Main!$AF$2</f>
        <v>0</v>
      </c>
      <c r="G2083" s="25">
        <f>F2083*Main!$AF$4</f>
        <v>0</v>
      </c>
      <c r="H2083" s="151"/>
    </row>
    <row r="2084" spans="1:8" s="22" customFormat="1">
      <c r="A2084" s="326">
        <v>9149343</v>
      </c>
      <c r="B2084" s="329" t="s">
        <v>3712</v>
      </c>
      <c r="C2084" s="23" t="s">
        <v>52</v>
      </c>
      <c r="D2084" s="23">
        <v>1</v>
      </c>
      <c r="E2084" s="24">
        <v>4264.6099999999997</v>
      </c>
      <c r="F2084" s="24">
        <f>E2084/100*$I$2*Main!$AF$2</f>
        <v>0</v>
      </c>
      <c r="G2084" s="25">
        <f>F2084*Main!$AF$4</f>
        <v>0</v>
      </c>
      <c r="H2084" s="151"/>
    </row>
    <row r="2085" spans="1:8" s="22" customFormat="1">
      <c r="A2085" s="326">
        <v>9149344</v>
      </c>
      <c r="B2085" s="329" t="s">
        <v>3713</v>
      </c>
      <c r="C2085" s="23" t="s">
        <v>52</v>
      </c>
      <c r="D2085" s="23">
        <v>1</v>
      </c>
      <c r="E2085" s="24">
        <v>4351</v>
      </c>
      <c r="F2085" s="24">
        <f>E2085/100*$I$2*Main!$AF$2</f>
        <v>0</v>
      </c>
      <c r="G2085" s="25">
        <f>F2085*Main!$AF$4</f>
        <v>0</v>
      </c>
      <c r="H2085" s="28"/>
    </row>
    <row r="2086" spans="1:8" s="22" customFormat="1">
      <c r="A2086" s="326">
        <v>9149366</v>
      </c>
      <c r="B2086" s="329" t="s">
        <v>810</v>
      </c>
      <c r="C2086" s="23"/>
      <c r="D2086" s="23">
        <v>1</v>
      </c>
      <c r="E2086" s="24">
        <v>4138.22</v>
      </c>
      <c r="F2086" s="24">
        <f>E2086/100*$I$2*Main!$AF$2</f>
        <v>0</v>
      </c>
      <c r="G2086" s="25">
        <f>F2086*Main!$AF$4</f>
        <v>0</v>
      </c>
      <c r="H2086" s="28"/>
    </row>
    <row r="2087" spans="1:8" s="22" customFormat="1">
      <c r="A2087" s="326">
        <v>9149367</v>
      </c>
      <c r="B2087" s="329" t="s">
        <v>811</v>
      </c>
      <c r="C2087" s="23"/>
      <c r="D2087" s="23">
        <v>1</v>
      </c>
      <c r="E2087" s="24">
        <v>4164.17</v>
      </c>
      <c r="F2087" s="24">
        <f>E2087/100*$I$2*Main!$AF$2</f>
        <v>0</v>
      </c>
      <c r="G2087" s="25">
        <f>F2087*Main!$AF$4</f>
        <v>0</v>
      </c>
      <c r="H2087" s="28"/>
    </row>
    <row r="2088" spans="1:8" s="22" customFormat="1">
      <c r="A2088" s="326">
        <v>9149368</v>
      </c>
      <c r="B2088" s="329" t="s">
        <v>812</v>
      </c>
      <c r="C2088" s="23"/>
      <c r="D2088" s="23">
        <v>1</v>
      </c>
      <c r="E2088" s="24">
        <v>4207.34</v>
      </c>
      <c r="F2088" s="24">
        <f>E2088/100*$I$2*Main!$AF$2</f>
        <v>0</v>
      </c>
      <c r="G2088" s="25">
        <f>F2088*Main!$AF$4</f>
        <v>0</v>
      </c>
      <c r="H2088" s="151"/>
    </row>
    <row r="2089" spans="1:8" s="22" customFormat="1">
      <c r="A2089" s="326">
        <v>9149369</v>
      </c>
      <c r="B2089" s="329" t="s">
        <v>813</v>
      </c>
      <c r="C2089" s="23"/>
      <c r="D2089" s="23">
        <v>1</v>
      </c>
      <c r="E2089" s="24">
        <v>4250.54</v>
      </c>
      <c r="F2089" s="24">
        <f>E2089/100*$I$2*Main!$AF$2</f>
        <v>0</v>
      </c>
      <c r="G2089" s="25">
        <f>F2089*Main!$AF$4</f>
        <v>0</v>
      </c>
      <c r="H2089" s="28"/>
    </row>
    <row r="2090" spans="1:8" s="22" customFormat="1">
      <c r="A2090" s="326">
        <v>9149370</v>
      </c>
      <c r="B2090" s="329" t="s">
        <v>814</v>
      </c>
      <c r="C2090" s="23"/>
      <c r="D2090" s="23">
        <v>1</v>
      </c>
      <c r="E2090" s="24">
        <v>4293.7700000000004</v>
      </c>
      <c r="F2090" s="24">
        <f>E2090/100*$I$2*Main!$AF$2</f>
        <v>0</v>
      </c>
      <c r="G2090" s="25">
        <f>F2090*Main!$AF$4</f>
        <v>0</v>
      </c>
      <c r="H2090" s="28"/>
    </row>
    <row r="2091" spans="1:8" s="22" customFormat="1">
      <c r="A2091" s="326">
        <v>9149371</v>
      </c>
      <c r="B2091" s="329" t="s">
        <v>815</v>
      </c>
      <c r="C2091" s="23"/>
      <c r="D2091" s="23">
        <v>1</v>
      </c>
      <c r="E2091" s="24">
        <v>4336.97</v>
      </c>
      <c r="F2091" s="24">
        <f>E2091/100*$I$2*Main!$AF$2</f>
        <v>0</v>
      </c>
      <c r="G2091" s="25">
        <f>F2091*Main!$AF$4</f>
        <v>0</v>
      </c>
      <c r="H2091" s="28"/>
    </row>
    <row r="2092" spans="1:8" s="22" customFormat="1">
      <c r="A2092" s="326">
        <v>9149372</v>
      </c>
      <c r="B2092" s="329" t="s">
        <v>3714</v>
      </c>
      <c r="C2092" s="23" t="s">
        <v>52</v>
      </c>
      <c r="D2092" s="23">
        <v>1</v>
      </c>
      <c r="E2092" s="24">
        <v>4380.17</v>
      </c>
      <c r="F2092" s="24">
        <f>E2092/100*$I$2*Main!$AF$2</f>
        <v>0</v>
      </c>
      <c r="G2092" s="25">
        <f>F2092*Main!$AF$4</f>
        <v>0</v>
      </c>
      <c r="H2092" s="151"/>
    </row>
    <row r="2093" spans="1:8" s="22" customFormat="1">
      <c r="A2093" s="326">
        <v>9149373</v>
      </c>
      <c r="B2093" s="329" t="s">
        <v>3715</v>
      </c>
      <c r="C2093" s="23" t="s">
        <v>52</v>
      </c>
      <c r="D2093" s="23">
        <v>1</v>
      </c>
      <c r="E2093" s="24">
        <v>4466.5600000000004</v>
      </c>
      <c r="F2093" s="24">
        <f>E2093/100*$I$2*Main!$AF$2</f>
        <v>0</v>
      </c>
      <c r="G2093" s="25">
        <f>F2093*Main!$AF$4</f>
        <v>0</v>
      </c>
      <c r="H2093" s="151"/>
    </row>
    <row r="2094" spans="1:8" s="22" customFormat="1">
      <c r="A2094" s="326">
        <v>9149375</v>
      </c>
      <c r="B2094" s="329" t="s">
        <v>816</v>
      </c>
      <c r="C2094" s="23"/>
      <c r="D2094" s="23">
        <v>1</v>
      </c>
      <c r="E2094" s="24">
        <v>7090.84</v>
      </c>
      <c r="F2094" s="24">
        <f>E2094/100*$I$2*Main!$AF$2</f>
        <v>0</v>
      </c>
      <c r="G2094" s="25">
        <f>F2094*Main!$AF$4</f>
        <v>0</v>
      </c>
      <c r="H2094" s="28"/>
    </row>
    <row r="2095" spans="1:8" s="22" customFormat="1">
      <c r="A2095" s="326">
        <v>9149376</v>
      </c>
      <c r="B2095" s="329" t="s">
        <v>817</v>
      </c>
      <c r="C2095" s="23"/>
      <c r="D2095" s="23">
        <v>1</v>
      </c>
      <c r="E2095" s="24">
        <v>7119.8</v>
      </c>
      <c r="F2095" s="24">
        <f>E2095/100*$I$2*Main!$AF$2</f>
        <v>0</v>
      </c>
      <c r="G2095" s="25">
        <f>F2095*Main!$AF$4</f>
        <v>0</v>
      </c>
      <c r="H2095" s="28"/>
    </row>
    <row r="2096" spans="1:8" s="22" customFormat="1">
      <c r="A2096" s="326">
        <v>9149377</v>
      </c>
      <c r="B2096" s="329" t="s">
        <v>818</v>
      </c>
      <c r="C2096" s="23"/>
      <c r="D2096" s="23">
        <v>1</v>
      </c>
      <c r="E2096" s="24">
        <v>7168.09</v>
      </c>
      <c r="F2096" s="24">
        <f>E2096/100*$I$2*Main!$AF$2</f>
        <v>0</v>
      </c>
      <c r="G2096" s="25">
        <f>F2096*Main!$AF$4</f>
        <v>0</v>
      </c>
      <c r="H2096" s="28"/>
    </row>
    <row r="2097" spans="1:8" s="22" customFormat="1">
      <c r="A2097" s="326">
        <v>9149378</v>
      </c>
      <c r="B2097" s="329" t="s">
        <v>819</v>
      </c>
      <c r="C2097" s="23"/>
      <c r="D2097" s="23">
        <v>1</v>
      </c>
      <c r="E2097" s="24">
        <v>7216.36</v>
      </c>
      <c r="F2097" s="24">
        <f>E2097/100*$I$2*Main!$AF$2</f>
        <v>0</v>
      </c>
      <c r="G2097" s="25">
        <f>F2097*Main!$AF$4</f>
        <v>0</v>
      </c>
      <c r="H2097" s="28"/>
    </row>
    <row r="2098" spans="1:8" s="22" customFormat="1">
      <c r="A2098" s="326">
        <v>9149379</v>
      </c>
      <c r="B2098" s="329" t="s">
        <v>820</v>
      </c>
      <c r="C2098" s="23"/>
      <c r="D2098" s="23">
        <v>1</v>
      </c>
      <c r="E2098" s="24">
        <v>7285.14</v>
      </c>
      <c r="F2098" s="24">
        <f>E2098/100*$I$2*Main!$AF$2</f>
        <v>0</v>
      </c>
      <c r="G2098" s="25">
        <f>F2098*Main!$AF$4</f>
        <v>0</v>
      </c>
      <c r="H2098" s="28"/>
    </row>
    <row r="2099" spans="1:8" s="22" customFormat="1">
      <c r="A2099" s="326">
        <v>9149380</v>
      </c>
      <c r="B2099" s="329" t="s">
        <v>821</v>
      </c>
      <c r="C2099" s="23"/>
      <c r="D2099" s="23">
        <v>1</v>
      </c>
      <c r="E2099" s="24">
        <v>7520.32</v>
      </c>
      <c r="F2099" s="24">
        <f>E2099/100*$I$2*Main!$AF$2</f>
        <v>0</v>
      </c>
      <c r="G2099" s="25">
        <f>F2099*Main!$AF$4</f>
        <v>0</v>
      </c>
      <c r="H2099" s="28"/>
    </row>
    <row r="2100" spans="1:8" s="22" customFormat="1">
      <c r="A2100" s="326">
        <v>9149381</v>
      </c>
      <c r="B2100" s="329" t="s">
        <v>3716</v>
      </c>
      <c r="C2100" s="23" t="s">
        <v>52</v>
      </c>
      <c r="D2100" s="23">
        <v>1</v>
      </c>
      <c r="E2100" s="24">
        <v>7465.85</v>
      </c>
      <c r="F2100" s="24">
        <f>E2100/100*$I$2*Main!$AF$2</f>
        <v>0</v>
      </c>
      <c r="G2100" s="25">
        <f>F2100*Main!$AF$4</f>
        <v>0</v>
      </c>
      <c r="H2100" s="28"/>
    </row>
    <row r="2101" spans="1:8" s="22" customFormat="1">
      <c r="A2101" s="326">
        <v>9149382</v>
      </c>
      <c r="B2101" s="329" t="s">
        <v>3717</v>
      </c>
      <c r="C2101" s="23" t="s">
        <v>52</v>
      </c>
      <c r="D2101" s="23">
        <v>1</v>
      </c>
      <c r="E2101" s="24">
        <v>7628.39</v>
      </c>
      <c r="F2101" s="24">
        <f>E2101/100*$I$2*Main!$AF$2</f>
        <v>0</v>
      </c>
      <c r="G2101" s="25">
        <f>F2101*Main!$AF$4</f>
        <v>0</v>
      </c>
      <c r="H2101" s="28"/>
    </row>
    <row r="2102" spans="1:8" s="22" customFormat="1">
      <c r="A2102" s="326">
        <v>9149383</v>
      </c>
      <c r="B2102" s="329" t="s">
        <v>822</v>
      </c>
      <c r="C2102" s="23"/>
      <c r="D2102" s="23">
        <v>1</v>
      </c>
      <c r="E2102" s="24">
        <v>6373.93</v>
      </c>
      <c r="F2102" s="24">
        <f>E2102/100*$I$2*Main!$AF$2</f>
        <v>0</v>
      </c>
      <c r="G2102" s="25">
        <f>F2102*Main!$AF$4</f>
        <v>0</v>
      </c>
      <c r="H2102" s="28"/>
    </row>
    <row r="2103" spans="1:8" s="22" customFormat="1">
      <c r="A2103" s="326">
        <v>9149384</v>
      </c>
      <c r="B2103" s="329" t="s">
        <v>823</v>
      </c>
      <c r="C2103" s="23"/>
      <c r="D2103" s="23">
        <v>1</v>
      </c>
      <c r="E2103" s="24">
        <v>6413.5</v>
      </c>
      <c r="F2103" s="24">
        <f>E2103/100*$I$2*Main!$AF$2</f>
        <v>0</v>
      </c>
      <c r="G2103" s="25">
        <f>F2103*Main!$AF$4</f>
        <v>0</v>
      </c>
      <c r="H2103" s="28"/>
    </row>
    <row r="2104" spans="1:8" s="22" customFormat="1">
      <c r="A2104" s="326">
        <v>9149386</v>
      </c>
      <c r="B2104" s="329" t="s">
        <v>824</v>
      </c>
      <c r="C2104" s="23"/>
      <c r="D2104" s="23">
        <v>1</v>
      </c>
      <c r="E2104" s="24">
        <v>6453.08</v>
      </c>
      <c r="F2104" s="24">
        <f>E2104/100*$I$2*Main!$AF$2</f>
        <v>0</v>
      </c>
      <c r="G2104" s="25">
        <f>F2104*Main!$AF$4</f>
        <v>0</v>
      </c>
      <c r="H2104" s="28"/>
    </row>
    <row r="2105" spans="1:8" s="22" customFormat="1">
      <c r="A2105" s="326">
        <v>9149387</v>
      </c>
      <c r="B2105" s="329" t="s">
        <v>3718</v>
      </c>
      <c r="C2105" s="23" t="s">
        <v>52</v>
      </c>
      <c r="D2105" s="23">
        <v>1</v>
      </c>
      <c r="E2105" s="24">
        <v>6492.64</v>
      </c>
      <c r="F2105" s="24">
        <f>E2105/100*$I$2*Main!$AF$2</f>
        <v>0</v>
      </c>
      <c r="G2105" s="25">
        <f>F2105*Main!$AF$4</f>
        <v>0</v>
      </c>
      <c r="H2105" s="151"/>
    </row>
    <row r="2106" spans="1:8" s="22" customFormat="1">
      <c r="A2106" s="326">
        <v>9149388</v>
      </c>
      <c r="B2106" s="329" t="s">
        <v>3719</v>
      </c>
      <c r="C2106" s="23" t="s">
        <v>52</v>
      </c>
      <c r="D2106" s="23">
        <v>1</v>
      </c>
      <c r="E2106" s="24">
        <v>6571.78</v>
      </c>
      <c r="F2106" s="24">
        <f>E2106/100*$I$2*Main!$AF$2</f>
        <v>0</v>
      </c>
      <c r="G2106" s="25">
        <f>F2106*Main!$AF$4</f>
        <v>0</v>
      </c>
      <c r="H2106" s="28"/>
    </row>
    <row r="2107" spans="1:8" s="22" customFormat="1">
      <c r="A2107" s="326">
        <v>9149397</v>
      </c>
      <c r="B2107" s="329" t="s">
        <v>831</v>
      </c>
      <c r="C2107" s="23"/>
      <c r="D2107" s="23">
        <v>1</v>
      </c>
      <c r="E2107" s="24">
        <v>4282.7299999999996</v>
      </c>
      <c r="F2107" s="24">
        <f>E2107/100*$I$2*Main!$AF$2</f>
        <v>0</v>
      </c>
      <c r="G2107" s="25">
        <f>F2107*Main!$AF$4</f>
        <v>0</v>
      </c>
      <c r="H2107" s="28"/>
    </row>
    <row r="2108" spans="1:8" s="22" customFormat="1">
      <c r="A2108" s="326">
        <v>9149398</v>
      </c>
      <c r="B2108" s="329" t="s">
        <v>832</v>
      </c>
      <c r="C2108" s="23"/>
      <c r="D2108" s="23">
        <v>1</v>
      </c>
      <c r="E2108" s="24">
        <v>4308.6499999999996</v>
      </c>
      <c r="F2108" s="24">
        <f>E2108/100*$I$2*Main!$AF$2</f>
        <v>0</v>
      </c>
      <c r="G2108" s="25">
        <f>F2108*Main!$AF$4</f>
        <v>0</v>
      </c>
      <c r="H2108" s="28"/>
    </row>
    <row r="2109" spans="1:8" s="22" customFormat="1">
      <c r="A2109" s="326">
        <v>9149399</v>
      </c>
      <c r="B2109" s="329" t="s">
        <v>833</v>
      </c>
      <c r="C2109" s="23"/>
      <c r="D2109" s="23">
        <v>1</v>
      </c>
      <c r="E2109" s="24">
        <v>4351.8500000000004</v>
      </c>
      <c r="F2109" s="24">
        <f>E2109/100*$I$2*Main!$AF$2</f>
        <v>0</v>
      </c>
      <c r="G2109" s="25">
        <f>F2109*Main!$AF$4</f>
        <v>0</v>
      </c>
      <c r="H2109" s="151"/>
    </row>
    <row r="2110" spans="1:8" s="22" customFormat="1">
      <c r="A2110" s="326">
        <v>9149400</v>
      </c>
      <c r="B2110" s="329" t="s">
        <v>834</v>
      </c>
      <c r="C2110" s="23"/>
      <c r="D2110" s="23">
        <v>1</v>
      </c>
      <c r="E2110" s="24">
        <v>4395.0600000000004</v>
      </c>
      <c r="F2110" s="24">
        <f>E2110/100*$I$2*Main!$AF$2</f>
        <v>0</v>
      </c>
      <c r="G2110" s="25">
        <f>F2110*Main!$AF$4</f>
        <v>0</v>
      </c>
      <c r="H2110" s="28"/>
    </row>
    <row r="2111" spans="1:8" s="22" customFormat="1">
      <c r="A2111" s="326">
        <v>9149401</v>
      </c>
      <c r="B2111" s="329" t="s">
        <v>835</v>
      </c>
      <c r="C2111" s="23"/>
      <c r="D2111" s="23">
        <v>1</v>
      </c>
      <c r="E2111" s="24">
        <v>4438.25</v>
      </c>
      <c r="F2111" s="24">
        <f>E2111/100*$I$2*Main!$AF$2</f>
        <v>0</v>
      </c>
      <c r="G2111" s="25">
        <f>F2111*Main!$AF$4</f>
        <v>0</v>
      </c>
      <c r="H2111" s="28"/>
    </row>
    <row r="2112" spans="1:8" s="22" customFormat="1">
      <c r="A2112" s="326">
        <v>9149402</v>
      </c>
      <c r="B2112" s="329" t="s">
        <v>836</v>
      </c>
      <c r="C2112" s="23"/>
      <c r="D2112" s="23">
        <v>1</v>
      </c>
      <c r="E2112" s="24">
        <v>4481.4399999999996</v>
      </c>
      <c r="F2112" s="24">
        <f>E2112/100*$I$2*Main!$AF$2</f>
        <v>0</v>
      </c>
      <c r="G2112" s="25">
        <f>F2112*Main!$AF$4</f>
        <v>0</v>
      </c>
      <c r="H2112" s="28"/>
    </row>
    <row r="2113" spans="1:8" s="22" customFormat="1">
      <c r="A2113" s="326">
        <v>9149403</v>
      </c>
      <c r="B2113" s="329" t="s">
        <v>3720</v>
      </c>
      <c r="C2113" s="23" t="s">
        <v>52</v>
      </c>
      <c r="D2113" s="23">
        <v>1</v>
      </c>
      <c r="E2113" s="24">
        <v>4524.6499999999996</v>
      </c>
      <c r="F2113" s="24">
        <f>E2113/100*$I$2*Main!$AF$2</f>
        <v>0</v>
      </c>
      <c r="G2113" s="25">
        <f>F2113*Main!$AF$4</f>
        <v>0</v>
      </c>
      <c r="H2113" s="28"/>
    </row>
    <row r="2114" spans="1:8" s="22" customFormat="1">
      <c r="A2114" s="326">
        <v>9149405</v>
      </c>
      <c r="B2114" s="329" t="s">
        <v>3721</v>
      </c>
      <c r="C2114" s="23" t="s">
        <v>52</v>
      </c>
      <c r="D2114" s="23">
        <v>1</v>
      </c>
      <c r="E2114" s="24">
        <v>4611.07</v>
      </c>
      <c r="F2114" s="24">
        <f>E2114/100*$I$2*Main!$AF$2</f>
        <v>0</v>
      </c>
      <c r="G2114" s="25">
        <f>F2114*Main!$AF$4</f>
        <v>0</v>
      </c>
      <c r="H2114" s="151"/>
    </row>
    <row r="2115" spans="1:8" s="22" customFormat="1">
      <c r="A2115" s="326">
        <v>9149415</v>
      </c>
      <c r="B2115" s="329" t="s">
        <v>837</v>
      </c>
      <c r="C2115" s="23"/>
      <c r="D2115" s="23">
        <v>1</v>
      </c>
      <c r="E2115" s="24">
        <v>7047.3</v>
      </c>
      <c r="F2115" s="24">
        <f>E2115/100*$I$2*Main!$AF$2</f>
        <v>0</v>
      </c>
      <c r="G2115" s="25">
        <f>F2115*Main!$AF$4</f>
        <v>0</v>
      </c>
      <c r="H2115" s="151"/>
    </row>
    <row r="2116" spans="1:8" s="22" customFormat="1">
      <c r="A2116" s="326">
        <v>9149416</v>
      </c>
      <c r="B2116" s="329" t="s">
        <v>838</v>
      </c>
      <c r="C2116" s="23"/>
      <c r="D2116" s="23">
        <v>1</v>
      </c>
      <c r="E2116" s="24">
        <v>7092.11</v>
      </c>
      <c r="F2116" s="24">
        <f>E2116/100*$I$2*Main!$AF$2</f>
        <v>0</v>
      </c>
      <c r="G2116" s="25">
        <f>F2116*Main!$AF$4</f>
        <v>0</v>
      </c>
      <c r="H2116" s="28"/>
    </row>
    <row r="2117" spans="1:8" s="22" customFormat="1">
      <c r="A2117" s="326">
        <v>9149417</v>
      </c>
      <c r="B2117" s="329" t="s">
        <v>839</v>
      </c>
      <c r="C2117" s="23"/>
      <c r="D2117" s="23">
        <v>1</v>
      </c>
      <c r="E2117" s="24">
        <v>7136.9</v>
      </c>
      <c r="F2117" s="24">
        <f>E2117/100*$I$2*Main!$AF$2</f>
        <v>0</v>
      </c>
      <c r="G2117" s="25">
        <f>F2117*Main!$AF$4</f>
        <v>0</v>
      </c>
      <c r="H2117" s="28"/>
    </row>
    <row r="2118" spans="1:8" s="22" customFormat="1">
      <c r="A2118" s="326">
        <v>9149418</v>
      </c>
      <c r="B2118" s="329" t="s">
        <v>3722</v>
      </c>
      <c r="C2118" s="23" t="s">
        <v>52</v>
      </c>
      <c r="D2118" s="23">
        <v>1</v>
      </c>
      <c r="E2118" s="24">
        <v>7181.71</v>
      </c>
      <c r="F2118" s="24">
        <f>E2118/100*$I$2*Main!$AF$2</f>
        <v>0</v>
      </c>
      <c r="G2118" s="25">
        <f>F2118*Main!$AF$4</f>
        <v>0</v>
      </c>
      <c r="H2118" s="28"/>
    </row>
    <row r="2119" spans="1:8" s="22" customFormat="1">
      <c r="A2119" s="326">
        <v>9149420</v>
      </c>
      <c r="B2119" s="329" t="s">
        <v>3723</v>
      </c>
      <c r="C2119" s="23" t="s">
        <v>52</v>
      </c>
      <c r="D2119" s="23">
        <v>1</v>
      </c>
      <c r="E2119" s="24">
        <v>7271.32</v>
      </c>
      <c r="F2119" s="24">
        <f>E2119/100*$I$2*Main!$AF$2</f>
        <v>0</v>
      </c>
      <c r="G2119" s="25">
        <f>F2119*Main!$AF$4</f>
        <v>0</v>
      </c>
      <c r="H2119" s="28"/>
    </row>
    <row r="2120" spans="1:8" s="22" customFormat="1">
      <c r="A2120" s="326">
        <v>9149406</v>
      </c>
      <c r="B2120" s="329" t="s">
        <v>840</v>
      </c>
      <c r="C2120" s="23"/>
      <c r="D2120" s="23">
        <v>1</v>
      </c>
      <c r="E2120" s="24">
        <v>8671.6200000000008</v>
      </c>
      <c r="F2120" s="24">
        <f>E2120/100*$I$2*Main!$AF$2</f>
        <v>0</v>
      </c>
      <c r="G2120" s="25">
        <f>F2120*Main!$AF$4</f>
        <v>0</v>
      </c>
      <c r="H2120" s="151"/>
    </row>
    <row r="2121" spans="1:8" s="22" customFormat="1">
      <c r="A2121" s="326">
        <v>9149407</v>
      </c>
      <c r="B2121" s="329" t="s">
        <v>841</v>
      </c>
      <c r="C2121" s="23"/>
      <c r="D2121" s="23">
        <v>1</v>
      </c>
      <c r="E2121" s="24">
        <v>8705.4</v>
      </c>
      <c r="F2121" s="24">
        <f>E2121/100*$I$2*Main!$AF$2</f>
        <v>0</v>
      </c>
      <c r="G2121" s="25">
        <f>F2121*Main!$AF$4</f>
        <v>0</v>
      </c>
      <c r="H2121" s="151"/>
    </row>
    <row r="2122" spans="1:8" s="22" customFormat="1">
      <c r="A2122" s="326">
        <v>9149408</v>
      </c>
      <c r="B2122" s="329" t="s">
        <v>842</v>
      </c>
      <c r="C2122" s="23"/>
      <c r="D2122" s="23">
        <v>1</v>
      </c>
      <c r="E2122" s="24">
        <v>8761.7199999999993</v>
      </c>
      <c r="F2122" s="24">
        <f>E2122/100*$I$2*Main!$AF$2</f>
        <v>0</v>
      </c>
      <c r="G2122" s="25">
        <f>F2122*Main!$AF$4</f>
        <v>0</v>
      </c>
      <c r="H2122" s="28"/>
    </row>
    <row r="2123" spans="1:8" s="22" customFormat="1">
      <c r="A2123" s="326">
        <v>9149410</v>
      </c>
      <c r="B2123" s="329" t="s">
        <v>843</v>
      </c>
      <c r="C2123" s="23"/>
      <c r="D2123" s="23">
        <v>1</v>
      </c>
      <c r="E2123" s="24">
        <v>8951.4</v>
      </c>
      <c r="F2123" s="24">
        <f>E2123/100*$I$2*Main!$AF$2</f>
        <v>0</v>
      </c>
      <c r="G2123" s="25">
        <f>F2123*Main!$AF$4</f>
        <v>0</v>
      </c>
      <c r="H2123" s="28"/>
    </row>
    <row r="2124" spans="1:8" s="22" customFormat="1">
      <c r="A2124" s="326">
        <v>9149411</v>
      </c>
      <c r="B2124" s="329" t="s">
        <v>844</v>
      </c>
      <c r="C2124" s="23"/>
      <c r="D2124" s="23">
        <v>1</v>
      </c>
      <c r="E2124" s="24">
        <v>8901.2900000000009</v>
      </c>
      <c r="F2124" s="24">
        <f>E2124/100*$I$2*Main!$AF$2</f>
        <v>0</v>
      </c>
      <c r="G2124" s="25">
        <f>F2124*Main!$AF$4</f>
        <v>0</v>
      </c>
      <c r="H2124" s="28"/>
    </row>
    <row r="2125" spans="1:8" s="22" customFormat="1">
      <c r="A2125" s="326">
        <v>9149412</v>
      </c>
      <c r="B2125" s="329" t="s">
        <v>845</v>
      </c>
      <c r="C2125" s="23"/>
      <c r="D2125" s="23">
        <v>1</v>
      </c>
      <c r="E2125" s="24">
        <v>8985.1</v>
      </c>
      <c r="F2125" s="24">
        <f>E2125/100*$I$2*Main!$AF$2</f>
        <v>0</v>
      </c>
      <c r="G2125" s="25">
        <f>F2125*Main!$AF$4</f>
        <v>0</v>
      </c>
      <c r="H2125" s="28"/>
    </row>
    <row r="2126" spans="1:8" s="22" customFormat="1">
      <c r="A2126" s="326">
        <v>9149413</v>
      </c>
      <c r="B2126" s="329" t="s">
        <v>3724</v>
      </c>
      <c r="C2126" s="23" t="s">
        <v>52</v>
      </c>
      <c r="D2126" s="23">
        <v>1</v>
      </c>
      <c r="E2126" s="24">
        <v>9096.91</v>
      </c>
      <c r="F2126" s="24">
        <f>E2126/100*$I$2*Main!$AF$2</f>
        <v>0</v>
      </c>
      <c r="G2126" s="25">
        <f>F2126*Main!$AF$4</f>
        <v>0</v>
      </c>
      <c r="H2126" s="28"/>
    </row>
    <row r="2127" spans="1:8" s="22" customFormat="1">
      <c r="A2127" s="326">
        <v>9149414</v>
      </c>
      <c r="B2127" s="329" t="s">
        <v>3725</v>
      </c>
      <c r="C2127" s="23" t="s">
        <v>52</v>
      </c>
      <c r="D2127" s="23">
        <v>1</v>
      </c>
      <c r="E2127" s="24">
        <v>9575.9599999999991</v>
      </c>
      <c r="F2127" s="24">
        <f>E2127/100*$I$2*Main!$AF$2</f>
        <v>0</v>
      </c>
      <c r="G2127" s="25">
        <f>F2127*Main!$AF$4</f>
        <v>0</v>
      </c>
      <c r="H2127" s="28"/>
    </row>
    <row r="2128" spans="1:8" s="22" customFormat="1">
      <c r="A2128" s="326">
        <v>9149430</v>
      </c>
      <c r="B2128" s="329" t="s">
        <v>854</v>
      </c>
      <c r="C2128" s="23"/>
      <c r="D2128" s="23">
        <v>1</v>
      </c>
      <c r="E2128" s="24">
        <v>4456.1000000000004</v>
      </c>
      <c r="F2128" s="24">
        <f>E2128/100*$I$2*Main!$AF$2</f>
        <v>0</v>
      </c>
      <c r="G2128" s="25">
        <f>F2128*Main!$AF$4</f>
        <v>0</v>
      </c>
      <c r="H2128" s="28"/>
    </row>
    <row r="2129" spans="1:8" s="22" customFormat="1">
      <c r="A2129" s="326">
        <v>9149431</v>
      </c>
      <c r="B2129" s="329" t="s">
        <v>855</v>
      </c>
      <c r="C2129" s="23"/>
      <c r="D2129" s="23">
        <v>1</v>
      </c>
      <c r="E2129" s="24">
        <v>4482.01</v>
      </c>
      <c r="F2129" s="24">
        <f>E2129/100*$I$2*Main!$AF$2</f>
        <v>0</v>
      </c>
      <c r="G2129" s="25">
        <f>F2129*Main!$AF$4</f>
        <v>0</v>
      </c>
      <c r="H2129" s="28"/>
    </row>
    <row r="2130" spans="1:8" s="22" customFormat="1">
      <c r="A2130" s="326">
        <v>9149432</v>
      </c>
      <c r="B2130" s="329" t="s">
        <v>856</v>
      </c>
      <c r="C2130" s="23"/>
      <c r="D2130" s="23">
        <v>1</v>
      </c>
      <c r="E2130" s="24">
        <v>4525.22</v>
      </c>
      <c r="F2130" s="24">
        <f>E2130/100*$I$2*Main!$AF$2</f>
        <v>0</v>
      </c>
      <c r="G2130" s="25">
        <f>F2130*Main!$AF$4</f>
        <v>0</v>
      </c>
      <c r="H2130" s="28"/>
    </row>
    <row r="2131" spans="1:8" s="22" customFormat="1">
      <c r="A2131" s="326">
        <v>9149433</v>
      </c>
      <c r="B2131" s="329" t="s">
        <v>857</v>
      </c>
      <c r="C2131" s="23"/>
      <c r="D2131" s="23">
        <v>1</v>
      </c>
      <c r="E2131" s="24">
        <v>4568.42</v>
      </c>
      <c r="F2131" s="24">
        <f>E2131/100*$I$2*Main!$AF$2</f>
        <v>0</v>
      </c>
      <c r="G2131" s="25">
        <f>F2131*Main!$AF$4</f>
        <v>0</v>
      </c>
      <c r="H2131" s="28"/>
    </row>
    <row r="2132" spans="1:8" s="22" customFormat="1">
      <c r="A2132" s="326">
        <v>9149434</v>
      </c>
      <c r="B2132" s="329" t="s">
        <v>858</v>
      </c>
      <c r="C2132" s="23"/>
      <c r="D2132" s="23">
        <v>1</v>
      </c>
      <c r="E2132" s="24">
        <v>4611.62</v>
      </c>
      <c r="F2132" s="24">
        <f>E2132/100*$I$2*Main!$AF$2</f>
        <v>0</v>
      </c>
      <c r="G2132" s="25">
        <f>F2132*Main!$AF$4</f>
        <v>0</v>
      </c>
      <c r="H2132" s="28"/>
    </row>
    <row r="2133" spans="1:8" s="22" customFormat="1">
      <c r="A2133" s="326">
        <v>9149435</v>
      </c>
      <c r="B2133" s="329" t="s">
        <v>859</v>
      </c>
      <c r="C2133" s="23"/>
      <c r="D2133" s="23">
        <v>1</v>
      </c>
      <c r="E2133" s="24">
        <v>4654.84</v>
      </c>
      <c r="F2133" s="24">
        <f>E2133/100*$I$2*Main!$AF$2</f>
        <v>0</v>
      </c>
      <c r="G2133" s="25">
        <f>F2133*Main!$AF$4</f>
        <v>0</v>
      </c>
      <c r="H2133" s="28"/>
    </row>
    <row r="2134" spans="1:8" s="22" customFormat="1">
      <c r="A2134" s="326">
        <v>9149436</v>
      </c>
      <c r="B2134" s="329" t="s">
        <v>3726</v>
      </c>
      <c r="C2134" s="23" t="s">
        <v>52</v>
      </c>
      <c r="D2134" s="23">
        <v>1</v>
      </c>
      <c r="E2134" s="24">
        <v>4698.04</v>
      </c>
      <c r="F2134" s="24">
        <f>E2134/100*$I$2*Main!$AF$2</f>
        <v>0</v>
      </c>
      <c r="G2134" s="25">
        <f>F2134*Main!$AF$4</f>
        <v>0</v>
      </c>
      <c r="H2134" s="28"/>
    </row>
    <row r="2135" spans="1:8" s="22" customFormat="1">
      <c r="A2135" s="326">
        <v>9149437</v>
      </c>
      <c r="B2135" s="329" t="s">
        <v>3727</v>
      </c>
      <c r="C2135" s="23" t="s">
        <v>52</v>
      </c>
      <c r="D2135" s="23">
        <v>1</v>
      </c>
      <c r="E2135" s="24">
        <v>4784.41</v>
      </c>
      <c r="F2135" s="24">
        <f>E2135/100*$I$2*Main!$AF$2</f>
        <v>0</v>
      </c>
      <c r="G2135" s="25">
        <f>F2135*Main!$AF$4</f>
        <v>0</v>
      </c>
      <c r="H2135" s="28"/>
    </row>
    <row r="2136" spans="1:8" s="22" customFormat="1">
      <c r="A2136" s="326">
        <v>9234470</v>
      </c>
      <c r="B2136" s="329" t="s">
        <v>730</v>
      </c>
      <c r="C2136" s="23"/>
      <c r="D2136" s="23">
        <v>1</v>
      </c>
      <c r="E2136" s="24">
        <v>2797.33</v>
      </c>
      <c r="F2136" s="24">
        <f>E2136/100*$I$2*Main!$AF$2</f>
        <v>0</v>
      </c>
      <c r="G2136" s="25">
        <f>F2136*Main!$AF$4</f>
        <v>0</v>
      </c>
      <c r="H2136" s="28"/>
    </row>
    <row r="2137" spans="1:8" s="22" customFormat="1">
      <c r="A2137" s="326">
        <v>9149980</v>
      </c>
      <c r="B2137" s="329" t="s">
        <v>730</v>
      </c>
      <c r="C2137" s="23"/>
      <c r="D2137" s="23">
        <v>1</v>
      </c>
      <c r="E2137" s="24">
        <v>2797.33</v>
      </c>
      <c r="F2137" s="24">
        <f>E2137/100*$I$2*Main!$AF$2</f>
        <v>0</v>
      </c>
      <c r="G2137" s="25">
        <f>F2137*Main!$AF$4</f>
        <v>0</v>
      </c>
      <c r="H2137" s="28"/>
    </row>
    <row r="2138" spans="1:8" s="22" customFormat="1">
      <c r="A2138" s="326">
        <v>9149261</v>
      </c>
      <c r="B2138" s="329" t="s">
        <v>738</v>
      </c>
      <c r="C2138" s="23"/>
      <c r="D2138" s="23">
        <v>1</v>
      </c>
      <c r="E2138" s="24">
        <v>2053.1999999999998</v>
      </c>
      <c r="F2138" s="24">
        <f>E2138/100*$I$2*Main!$AF$2</f>
        <v>0</v>
      </c>
      <c r="G2138" s="25">
        <f>F2138*Main!$AF$4</f>
        <v>0</v>
      </c>
      <c r="H2138" s="28"/>
    </row>
    <row r="2139" spans="1:8" s="22" customFormat="1">
      <c r="A2139" s="326">
        <v>9149262</v>
      </c>
      <c r="B2139" s="329" t="s">
        <v>739</v>
      </c>
      <c r="C2139" s="23"/>
      <c r="D2139" s="23">
        <v>1</v>
      </c>
      <c r="E2139" s="24">
        <v>2068.2600000000002</v>
      </c>
      <c r="F2139" s="24">
        <f>E2139/100*$I$2*Main!$AF$2</f>
        <v>0</v>
      </c>
      <c r="G2139" s="25">
        <f>F2139*Main!$AF$4</f>
        <v>0</v>
      </c>
      <c r="H2139" s="28"/>
    </row>
    <row r="2140" spans="1:8" s="22" customFormat="1">
      <c r="A2140" s="326">
        <v>9149263</v>
      </c>
      <c r="B2140" s="329" t="s">
        <v>740</v>
      </c>
      <c r="C2140" s="23"/>
      <c r="D2140" s="23">
        <v>1</v>
      </c>
      <c r="E2140" s="24">
        <v>2093.4</v>
      </c>
      <c r="F2140" s="24">
        <f>E2140/100*$I$2*Main!$AF$2</f>
        <v>0</v>
      </c>
      <c r="G2140" s="25">
        <f>F2140*Main!$AF$4</f>
        <v>0</v>
      </c>
      <c r="H2140" s="28"/>
    </row>
    <row r="2141" spans="1:8" s="22" customFormat="1">
      <c r="A2141" s="326">
        <v>9149264</v>
      </c>
      <c r="B2141" s="329" t="s">
        <v>741</v>
      </c>
      <c r="C2141" s="23"/>
      <c r="D2141" s="23">
        <v>1</v>
      </c>
      <c r="E2141" s="24">
        <v>2118.5500000000002</v>
      </c>
      <c r="F2141" s="24">
        <f>E2141/100*$I$2*Main!$AF$2</f>
        <v>0</v>
      </c>
      <c r="G2141" s="25">
        <f>F2141*Main!$AF$4</f>
        <v>0</v>
      </c>
      <c r="H2141" s="28"/>
    </row>
    <row r="2142" spans="1:8" s="22" customFormat="1">
      <c r="A2142" s="326">
        <v>9149265</v>
      </c>
      <c r="B2142" s="329" t="s">
        <v>742</v>
      </c>
      <c r="C2142" s="23"/>
      <c r="D2142" s="23">
        <v>1</v>
      </c>
      <c r="E2142" s="24">
        <v>2143.69</v>
      </c>
      <c r="F2142" s="24">
        <f>E2142/100*$I$2*Main!$AF$2</f>
        <v>0</v>
      </c>
      <c r="G2142" s="25">
        <f>F2142*Main!$AF$4</f>
        <v>0</v>
      </c>
      <c r="H2142" s="151"/>
    </row>
    <row r="2143" spans="1:8" s="22" customFormat="1">
      <c r="A2143" s="326">
        <v>9149266</v>
      </c>
      <c r="B2143" s="329" t="s">
        <v>743</v>
      </c>
      <c r="C2143" s="23"/>
      <c r="D2143" s="23">
        <v>1</v>
      </c>
      <c r="E2143" s="24">
        <v>2168.83</v>
      </c>
      <c r="F2143" s="24">
        <f>E2143/100*$I$2*Main!$AF$2</f>
        <v>0</v>
      </c>
      <c r="G2143" s="25">
        <f>F2143*Main!$AF$4</f>
        <v>0</v>
      </c>
      <c r="H2143" s="151"/>
    </row>
    <row r="2144" spans="1:8" s="22" customFormat="1">
      <c r="A2144" s="326">
        <v>9149268</v>
      </c>
      <c r="B2144" s="329" t="s">
        <v>3728</v>
      </c>
      <c r="C2144" s="23" t="s">
        <v>52</v>
      </c>
      <c r="D2144" s="23">
        <v>1</v>
      </c>
      <c r="E2144" s="24">
        <v>2193.96</v>
      </c>
      <c r="F2144" s="24">
        <f>E2144/100*$I$2*Main!$AF$2</f>
        <v>0</v>
      </c>
      <c r="G2144" s="25">
        <f>F2144*Main!$AF$4</f>
        <v>0</v>
      </c>
      <c r="H2144" s="28"/>
    </row>
    <row r="2145" spans="1:8" s="22" customFormat="1">
      <c r="A2145" s="326">
        <v>9149269</v>
      </c>
      <c r="B2145" s="329" t="s">
        <v>3729</v>
      </c>
      <c r="C2145" s="23" t="s">
        <v>52</v>
      </c>
      <c r="D2145" s="23">
        <v>1</v>
      </c>
      <c r="E2145" s="24">
        <v>2244.23</v>
      </c>
      <c r="F2145" s="24">
        <f>E2145/100*$I$2*Main!$AF$2</f>
        <v>0</v>
      </c>
      <c r="G2145" s="25">
        <f>F2145*Main!$AF$4</f>
        <v>0</v>
      </c>
      <c r="H2145" s="28"/>
    </row>
    <row r="2146" spans="1:8" s="22" customFormat="1">
      <c r="A2146" s="326">
        <v>9149270</v>
      </c>
      <c r="B2146" s="329" t="s">
        <v>751</v>
      </c>
      <c r="C2146" s="23"/>
      <c r="D2146" s="23">
        <v>1</v>
      </c>
      <c r="E2146" s="24">
        <v>2472.19</v>
      </c>
      <c r="F2146" s="24">
        <f>E2146/100*$I$2*Main!$AF$2</f>
        <v>0</v>
      </c>
      <c r="G2146" s="25">
        <f>F2146*Main!$AF$4</f>
        <v>0</v>
      </c>
      <c r="H2146" s="28"/>
    </row>
    <row r="2147" spans="1:8" s="22" customFormat="1">
      <c r="A2147" s="326">
        <v>9149272</v>
      </c>
      <c r="B2147" s="329" t="s">
        <v>752</v>
      </c>
      <c r="C2147" s="23"/>
      <c r="D2147" s="23">
        <v>1</v>
      </c>
      <c r="E2147" s="24">
        <v>2487.2800000000002</v>
      </c>
      <c r="F2147" s="24">
        <f>E2147/100*$I$2*Main!$AF$2</f>
        <v>0</v>
      </c>
      <c r="G2147" s="25">
        <f>F2147*Main!$AF$4</f>
        <v>0</v>
      </c>
      <c r="H2147" s="28"/>
    </row>
    <row r="2148" spans="1:8" s="22" customFormat="1">
      <c r="A2148" s="326">
        <v>9149273</v>
      </c>
      <c r="B2148" s="329" t="s">
        <v>753</v>
      </c>
      <c r="C2148" s="23"/>
      <c r="D2148" s="23">
        <v>1</v>
      </c>
      <c r="E2148" s="24">
        <v>2512.4299999999998</v>
      </c>
      <c r="F2148" s="24">
        <f>E2148/100*$I$2*Main!$AF$2</f>
        <v>0</v>
      </c>
      <c r="G2148" s="25">
        <f>F2148*Main!$AF$4</f>
        <v>0</v>
      </c>
      <c r="H2148" s="28"/>
    </row>
    <row r="2149" spans="1:8" s="22" customFormat="1">
      <c r="A2149" s="326">
        <v>9149274</v>
      </c>
      <c r="B2149" s="329" t="s">
        <v>754</v>
      </c>
      <c r="C2149" s="23"/>
      <c r="D2149" s="23">
        <v>1</v>
      </c>
      <c r="E2149" s="24">
        <v>2537.54</v>
      </c>
      <c r="F2149" s="24">
        <f>E2149/100*$I$2*Main!$AF$2</f>
        <v>0</v>
      </c>
      <c r="G2149" s="25">
        <f>F2149*Main!$AF$4</f>
        <v>0</v>
      </c>
      <c r="H2149" s="28"/>
    </row>
    <row r="2150" spans="1:8" s="22" customFormat="1">
      <c r="A2150" s="326">
        <v>9149275</v>
      </c>
      <c r="B2150" s="329" t="s">
        <v>755</v>
      </c>
      <c r="C2150" s="23"/>
      <c r="D2150" s="23">
        <v>1</v>
      </c>
      <c r="E2150" s="24">
        <v>2562.71</v>
      </c>
      <c r="F2150" s="24">
        <f>E2150/100*$I$2*Main!$AF$2</f>
        <v>0</v>
      </c>
      <c r="G2150" s="25">
        <f>F2150*Main!$AF$4</f>
        <v>0</v>
      </c>
      <c r="H2150" s="28"/>
    </row>
    <row r="2151" spans="1:8" s="22" customFormat="1">
      <c r="A2151" s="326">
        <v>9149276</v>
      </c>
      <c r="B2151" s="329" t="s">
        <v>756</v>
      </c>
      <c r="C2151" s="23"/>
      <c r="D2151" s="23">
        <v>1</v>
      </c>
      <c r="E2151" s="24">
        <v>2587.85</v>
      </c>
      <c r="F2151" s="24">
        <f>E2151/100*$I$2*Main!$AF$2</f>
        <v>0</v>
      </c>
      <c r="G2151" s="25">
        <f>F2151*Main!$AF$4</f>
        <v>0</v>
      </c>
      <c r="H2151" s="28"/>
    </row>
    <row r="2152" spans="1:8" s="22" customFormat="1">
      <c r="A2152" s="326">
        <v>9149277</v>
      </c>
      <c r="B2152" s="329" t="s">
        <v>3730</v>
      </c>
      <c r="C2152" s="23" t="s">
        <v>52</v>
      </c>
      <c r="D2152" s="23">
        <v>1</v>
      </c>
      <c r="E2152" s="24">
        <v>2612.9899999999998</v>
      </c>
      <c r="F2152" s="24">
        <f>E2152/100*$I$2*Main!$AF$2</f>
        <v>0</v>
      </c>
      <c r="G2152" s="25">
        <f>F2152*Main!$AF$4</f>
        <v>0</v>
      </c>
      <c r="H2152" s="28"/>
    </row>
    <row r="2153" spans="1:8" s="22" customFormat="1">
      <c r="A2153" s="326">
        <v>9149278</v>
      </c>
      <c r="B2153" s="329" t="s">
        <v>3731</v>
      </c>
      <c r="C2153" s="23" t="s">
        <v>52</v>
      </c>
      <c r="D2153" s="23">
        <v>1</v>
      </c>
      <c r="E2153" s="24">
        <v>2663.26</v>
      </c>
      <c r="F2153" s="24">
        <f>E2153/100*$I$2*Main!$AF$2</f>
        <v>0</v>
      </c>
      <c r="G2153" s="25">
        <f>F2153*Main!$AF$4</f>
        <v>0</v>
      </c>
      <c r="H2153" s="28"/>
    </row>
    <row r="2154" spans="1:8" s="22" customFormat="1">
      <c r="A2154" s="326">
        <v>9150069</v>
      </c>
      <c r="B2154" s="329" t="s">
        <v>731</v>
      </c>
      <c r="C2154" s="23"/>
      <c r="D2154" s="23">
        <v>1</v>
      </c>
      <c r="E2154" s="24">
        <v>469.61</v>
      </c>
      <c r="F2154" s="24">
        <f>E2154/100*$I$2*Main!$AF$2</f>
        <v>0</v>
      </c>
      <c r="G2154" s="25">
        <f>F2154*Main!$AF$4</f>
        <v>0</v>
      </c>
      <c r="H2154" s="28"/>
    </row>
    <row r="2155" spans="1:8" s="22" customFormat="1">
      <c r="A2155" s="326">
        <v>9149279</v>
      </c>
      <c r="B2155" s="329" t="s">
        <v>744</v>
      </c>
      <c r="C2155" s="23"/>
      <c r="D2155" s="23">
        <v>1</v>
      </c>
      <c r="E2155" s="24">
        <v>469.61</v>
      </c>
      <c r="F2155" s="24">
        <f>E2155/100*$I$2*Main!$AF$2</f>
        <v>0</v>
      </c>
      <c r="G2155" s="25">
        <f>F2155*Main!$AF$4</f>
        <v>0</v>
      </c>
      <c r="H2155" s="28"/>
    </row>
    <row r="2156" spans="1:8" s="22" customFormat="1">
      <c r="A2156" s="326">
        <v>9149280</v>
      </c>
      <c r="B2156" s="329" t="s">
        <v>757</v>
      </c>
      <c r="C2156" s="23"/>
      <c r="D2156" s="23">
        <v>1</v>
      </c>
      <c r="E2156" s="24">
        <v>596.04999999999995</v>
      </c>
      <c r="F2156" s="24">
        <f>E2156/100*$I$2*Main!$AF$2</f>
        <v>0</v>
      </c>
      <c r="G2156" s="25">
        <f>F2156*Main!$AF$4</f>
        <v>0</v>
      </c>
      <c r="H2156" s="28"/>
    </row>
    <row r="2157" spans="1:8" s="22" customFormat="1">
      <c r="A2157" s="326">
        <v>9149281</v>
      </c>
      <c r="B2157" s="329" t="s">
        <v>779</v>
      </c>
      <c r="C2157" s="23"/>
      <c r="D2157" s="23">
        <v>1</v>
      </c>
      <c r="E2157" s="24">
        <v>758.58</v>
      </c>
      <c r="F2157" s="24">
        <f>E2157/100*$I$2*Main!$AF$2</f>
        <v>0</v>
      </c>
      <c r="G2157" s="25">
        <f>F2157*Main!$AF$4</f>
        <v>0</v>
      </c>
      <c r="H2157" s="28"/>
    </row>
    <row r="2158" spans="1:8" s="22" customFormat="1">
      <c r="A2158" s="326">
        <v>9149282</v>
      </c>
      <c r="B2158" s="329" t="s">
        <v>805</v>
      </c>
      <c r="C2158" s="23"/>
      <c r="D2158" s="23">
        <v>1</v>
      </c>
      <c r="E2158" s="24">
        <v>874.19</v>
      </c>
      <c r="F2158" s="24">
        <f>E2158/100*$I$2*Main!$AF$2</f>
        <v>0</v>
      </c>
      <c r="G2158" s="25">
        <f>F2158*Main!$AF$4</f>
        <v>0</v>
      </c>
      <c r="H2158" s="28"/>
    </row>
    <row r="2159" spans="1:8" s="22" customFormat="1">
      <c r="A2159" s="326">
        <v>9149283</v>
      </c>
      <c r="B2159" s="329" t="s">
        <v>846</v>
      </c>
      <c r="C2159" s="23"/>
      <c r="D2159" s="23">
        <v>1</v>
      </c>
      <c r="E2159" s="24">
        <v>1018.66</v>
      </c>
      <c r="F2159" s="24">
        <f>E2159/100*$I$2*Main!$AF$2</f>
        <v>0</v>
      </c>
      <c r="G2159" s="25">
        <f>F2159*Main!$AF$4</f>
        <v>0</v>
      </c>
      <c r="H2159" s="28"/>
    </row>
    <row r="2160" spans="1:8" s="22" customFormat="1">
      <c r="A2160" s="326">
        <v>9149284</v>
      </c>
      <c r="B2160" s="329" t="s">
        <v>853</v>
      </c>
      <c r="C2160" s="23"/>
      <c r="D2160" s="23">
        <v>1</v>
      </c>
      <c r="E2160" s="24">
        <v>1192.04</v>
      </c>
      <c r="F2160" s="24">
        <f>E2160/100*$I$2*Main!$AF$2</f>
        <v>0</v>
      </c>
      <c r="G2160" s="25">
        <f>F2160*Main!$AF$4</f>
        <v>0</v>
      </c>
      <c r="H2160" s="28"/>
    </row>
    <row r="2161" spans="1:8" s="22" customFormat="1">
      <c r="A2161" s="326">
        <v>9121875</v>
      </c>
      <c r="B2161" s="329" t="s">
        <v>889</v>
      </c>
      <c r="C2161" s="23"/>
      <c r="D2161" s="23">
        <v>1</v>
      </c>
      <c r="E2161" s="24">
        <v>4343.63</v>
      </c>
      <c r="F2161" s="24">
        <f>E2161/100*$I$2*Main!$AF$2</f>
        <v>0</v>
      </c>
      <c r="G2161" s="25">
        <f>F2161*Main!$AF$4</f>
        <v>0</v>
      </c>
      <c r="H2161" s="28"/>
    </row>
    <row r="2162" spans="1:8" s="22" customFormat="1">
      <c r="A2162" s="326">
        <v>9192202</v>
      </c>
      <c r="B2162" s="329" t="s">
        <v>890</v>
      </c>
      <c r="C2162" s="23"/>
      <c r="D2162" s="23">
        <v>1</v>
      </c>
      <c r="E2162" s="24">
        <v>7542.17</v>
      </c>
      <c r="F2162" s="24">
        <f>E2162/100*$I$2*Main!$AF$2</f>
        <v>0</v>
      </c>
      <c r="G2162" s="25">
        <f>F2162*Main!$AF$4</f>
        <v>0</v>
      </c>
      <c r="H2162" s="28"/>
    </row>
    <row r="2163" spans="1:8" s="22" customFormat="1">
      <c r="A2163" s="326">
        <v>9192196</v>
      </c>
      <c r="B2163" s="329" t="s">
        <v>891</v>
      </c>
      <c r="C2163" s="23"/>
      <c r="D2163" s="23">
        <v>1</v>
      </c>
      <c r="E2163" s="24">
        <v>8614.81</v>
      </c>
      <c r="F2163" s="24">
        <f>E2163/100*$I$2*Main!$AF$2</f>
        <v>0</v>
      </c>
      <c r="G2163" s="25">
        <f>F2163*Main!$AF$4</f>
        <v>0</v>
      </c>
      <c r="H2163" s="28"/>
    </row>
    <row r="2164" spans="1:8" s="22" customFormat="1">
      <c r="A2164" s="326">
        <v>9121883</v>
      </c>
      <c r="B2164" s="329" t="s">
        <v>892</v>
      </c>
      <c r="C2164" s="23"/>
      <c r="D2164" s="23">
        <v>1</v>
      </c>
      <c r="E2164" s="24">
        <v>6101.46</v>
      </c>
      <c r="F2164" s="24">
        <f>E2164/100*$I$2*Main!$AF$2</f>
        <v>0</v>
      </c>
      <c r="G2164" s="25">
        <f>F2164*Main!$AF$4</f>
        <v>0</v>
      </c>
      <c r="H2164" s="28"/>
    </row>
    <row r="2165" spans="1:8" s="22" customFormat="1">
      <c r="A2165" s="326">
        <v>9192191</v>
      </c>
      <c r="B2165" s="329" t="s">
        <v>893</v>
      </c>
      <c r="C2165" s="23"/>
      <c r="D2165" s="23">
        <v>1</v>
      </c>
      <c r="E2165" s="24">
        <v>10626.07</v>
      </c>
      <c r="F2165" s="24">
        <f>E2165/100*$I$2*Main!$AF$2</f>
        <v>0</v>
      </c>
      <c r="G2165" s="25">
        <f>F2165*Main!$AF$4</f>
        <v>0</v>
      </c>
      <c r="H2165" s="28"/>
    </row>
    <row r="2166" spans="1:8" s="22" customFormat="1">
      <c r="A2166" s="326">
        <v>9121887</v>
      </c>
      <c r="B2166" s="329" t="s">
        <v>894</v>
      </c>
      <c r="C2166" s="23"/>
      <c r="D2166" s="23">
        <v>1</v>
      </c>
      <c r="E2166" s="24">
        <v>6712.86</v>
      </c>
      <c r="F2166" s="24">
        <f>E2166/100*$I$2*Main!$AF$2</f>
        <v>0</v>
      </c>
      <c r="G2166" s="25">
        <f>F2166*Main!$AF$4</f>
        <v>0</v>
      </c>
      <c r="H2166" s="28"/>
    </row>
    <row r="2167" spans="1:8" s="22" customFormat="1">
      <c r="A2167" s="326">
        <v>9192184</v>
      </c>
      <c r="B2167" s="329" t="s">
        <v>895</v>
      </c>
      <c r="C2167" s="23"/>
      <c r="D2167" s="23">
        <v>1</v>
      </c>
      <c r="E2167" s="24">
        <v>11698.73</v>
      </c>
      <c r="F2167" s="24">
        <f>E2167/100*$I$2*Main!$AF$2</f>
        <v>0</v>
      </c>
      <c r="G2167" s="25">
        <f>F2167*Main!$AF$4</f>
        <v>0</v>
      </c>
      <c r="H2167" s="28"/>
    </row>
    <row r="2168" spans="1:8" s="22" customFormat="1">
      <c r="A2168" s="326">
        <v>9149285</v>
      </c>
      <c r="B2168" s="329" t="s">
        <v>773</v>
      </c>
      <c r="C2168" s="23"/>
      <c r="D2168" s="23">
        <v>1</v>
      </c>
      <c r="E2168" s="24">
        <v>791.98</v>
      </c>
      <c r="F2168" s="24">
        <f>E2168/100*$I$2*Main!$AF$2</f>
        <v>0</v>
      </c>
      <c r="G2168" s="25">
        <f>F2168*Main!$AF$4</f>
        <v>0</v>
      </c>
      <c r="H2168" s="28"/>
    </row>
    <row r="2169" spans="1:8" s="22" customFormat="1">
      <c r="A2169" s="326">
        <v>9149286</v>
      </c>
      <c r="B2169" s="329" t="s">
        <v>774</v>
      </c>
      <c r="C2169" s="23"/>
      <c r="D2169" s="23">
        <v>1</v>
      </c>
      <c r="E2169" s="24">
        <v>802.81</v>
      </c>
      <c r="F2169" s="24">
        <f>E2169/100*$I$2*Main!$AF$2</f>
        <v>0</v>
      </c>
      <c r="G2169" s="25">
        <f>F2169*Main!$AF$4</f>
        <v>0</v>
      </c>
      <c r="H2169" s="28"/>
    </row>
    <row r="2170" spans="1:8" s="22" customFormat="1">
      <c r="A2170" s="326">
        <v>9149287</v>
      </c>
      <c r="B2170" s="329" t="s">
        <v>775</v>
      </c>
      <c r="C2170" s="23"/>
      <c r="D2170" s="23">
        <v>1</v>
      </c>
      <c r="E2170" s="24">
        <v>820.9</v>
      </c>
      <c r="F2170" s="24">
        <f>E2170/100*$I$2*Main!$AF$2</f>
        <v>0</v>
      </c>
      <c r="G2170" s="25">
        <f>F2170*Main!$AF$4</f>
        <v>0</v>
      </c>
      <c r="H2170" s="28"/>
    </row>
    <row r="2171" spans="1:8" s="22" customFormat="1">
      <c r="A2171" s="326">
        <v>9149288</v>
      </c>
      <c r="B2171" s="329" t="s">
        <v>776</v>
      </c>
      <c r="C2171" s="23"/>
      <c r="D2171" s="23">
        <v>1</v>
      </c>
      <c r="E2171" s="24">
        <v>838.92</v>
      </c>
      <c r="F2171" s="24">
        <f>E2171/100*$I$2*Main!$AF$2</f>
        <v>0</v>
      </c>
      <c r="G2171" s="25">
        <f>F2171*Main!$AF$4</f>
        <v>0</v>
      </c>
      <c r="H2171" s="28"/>
    </row>
    <row r="2172" spans="1:8" s="22" customFormat="1">
      <c r="A2172" s="326">
        <v>9149289</v>
      </c>
      <c r="B2172" s="329" t="s">
        <v>777</v>
      </c>
      <c r="C2172" s="23"/>
      <c r="D2172" s="23">
        <v>1</v>
      </c>
      <c r="E2172" s="24">
        <v>856.98</v>
      </c>
      <c r="F2172" s="24">
        <f>E2172/100*$I$2*Main!$AF$2</f>
        <v>0</v>
      </c>
      <c r="G2172" s="25">
        <f>F2172*Main!$AF$4</f>
        <v>0</v>
      </c>
      <c r="H2172" s="28"/>
    </row>
    <row r="2173" spans="1:8" s="22" customFormat="1">
      <c r="A2173" s="326">
        <v>9149290</v>
      </c>
      <c r="B2173" s="329" t="s">
        <v>778</v>
      </c>
      <c r="C2173" s="23"/>
      <c r="D2173" s="23">
        <v>1</v>
      </c>
      <c r="E2173" s="24">
        <v>875.03</v>
      </c>
      <c r="F2173" s="24">
        <f>E2173/100*$I$2*Main!$AF$2</f>
        <v>0</v>
      </c>
      <c r="G2173" s="25">
        <f>F2173*Main!$AF$4</f>
        <v>0</v>
      </c>
      <c r="H2173" s="28"/>
    </row>
    <row r="2174" spans="1:8" s="22" customFormat="1">
      <c r="A2174" s="326">
        <v>9149291</v>
      </c>
      <c r="B2174" s="329" t="s">
        <v>3732</v>
      </c>
      <c r="C2174" s="23" t="s">
        <v>52</v>
      </c>
      <c r="D2174" s="23">
        <v>1</v>
      </c>
      <c r="E2174" s="24">
        <v>893.11</v>
      </c>
      <c r="F2174" s="24">
        <f>E2174/100*$I$2*Main!$AF$2</f>
        <v>0</v>
      </c>
      <c r="G2174" s="25">
        <f>F2174*Main!$AF$4</f>
        <v>0</v>
      </c>
      <c r="H2174" s="28"/>
    </row>
    <row r="2175" spans="1:8" s="22" customFormat="1">
      <c r="A2175" s="326">
        <v>9149292</v>
      </c>
      <c r="B2175" s="329" t="s">
        <v>3733</v>
      </c>
      <c r="C2175" s="23" t="s">
        <v>52</v>
      </c>
      <c r="D2175" s="23">
        <v>1</v>
      </c>
      <c r="E2175" s="24">
        <v>929.23</v>
      </c>
      <c r="F2175" s="24">
        <f>E2175/100*$I$2*Main!$AF$2</f>
        <v>0</v>
      </c>
      <c r="G2175" s="25">
        <f>F2175*Main!$AF$4</f>
        <v>0</v>
      </c>
      <c r="H2175" s="28"/>
    </row>
    <row r="2176" spans="1:8" s="22" customFormat="1">
      <c r="A2176" s="326">
        <v>9122914</v>
      </c>
      <c r="B2176" s="329" t="s">
        <v>780</v>
      </c>
      <c r="C2176" s="23"/>
      <c r="D2176" s="23">
        <v>1</v>
      </c>
      <c r="E2176" s="24">
        <v>3121.63</v>
      </c>
      <c r="F2176" s="24">
        <f>E2176/100*$I$2*Main!$AF$2</f>
        <v>0</v>
      </c>
      <c r="G2176" s="25">
        <f>F2176*Main!$AF$4</f>
        <v>0</v>
      </c>
      <c r="H2176" s="28"/>
    </row>
    <row r="2177" spans="1:8" s="22" customFormat="1">
      <c r="A2177" s="326">
        <v>9122918</v>
      </c>
      <c r="B2177" s="329" t="s">
        <v>781</v>
      </c>
      <c r="C2177" s="23"/>
      <c r="D2177" s="23">
        <v>1</v>
      </c>
      <c r="E2177" s="24">
        <v>3137.05</v>
      </c>
      <c r="F2177" s="24">
        <f>E2177/100*$I$2*Main!$AF$2</f>
        <v>0</v>
      </c>
      <c r="G2177" s="25">
        <f>F2177*Main!$AF$4</f>
        <v>0</v>
      </c>
      <c r="H2177" s="28"/>
    </row>
    <row r="2178" spans="1:8" s="22" customFormat="1">
      <c r="A2178" s="326">
        <v>9122922</v>
      </c>
      <c r="B2178" s="329" t="s">
        <v>782</v>
      </c>
      <c r="C2178" s="23"/>
      <c r="D2178" s="23">
        <v>1</v>
      </c>
      <c r="E2178" s="24">
        <v>3152.51</v>
      </c>
      <c r="F2178" s="24">
        <f>E2178/100*$I$2*Main!$AF$2</f>
        <v>0</v>
      </c>
      <c r="G2178" s="25">
        <f>F2178*Main!$AF$4</f>
        <v>0</v>
      </c>
      <c r="H2178" s="28"/>
    </row>
    <row r="2179" spans="1:8" s="22" customFormat="1">
      <c r="A2179" s="326">
        <v>9122926</v>
      </c>
      <c r="B2179" s="329" t="s">
        <v>3734</v>
      </c>
      <c r="C2179" s="23" t="s">
        <v>52</v>
      </c>
      <c r="D2179" s="23">
        <v>1</v>
      </c>
      <c r="E2179" s="24">
        <v>3167.89</v>
      </c>
      <c r="F2179" s="24">
        <f>E2179/100*$I$2*Main!$AF$2</f>
        <v>0</v>
      </c>
      <c r="G2179" s="25">
        <f>F2179*Main!$AF$4</f>
        <v>0</v>
      </c>
      <c r="H2179" s="28"/>
    </row>
    <row r="2180" spans="1:8" s="22" customFormat="1">
      <c r="A2180" s="326">
        <v>9122934</v>
      </c>
      <c r="B2180" s="329" t="s">
        <v>3735</v>
      </c>
      <c r="C2180" s="23" t="s">
        <v>52</v>
      </c>
      <c r="D2180" s="23">
        <v>1</v>
      </c>
      <c r="E2180" s="24">
        <v>3198.73</v>
      </c>
      <c r="F2180" s="24">
        <f>E2180/100*$I$2*Main!$AF$2</f>
        <v>0</v>
      </c>
      <c r="G2180" s="25">
        <f>F2180*Main!$AF$4</f>
        <v>0</v>
      </c>
      <c r="H2180" s="151"/>
    </row>
    <row r="2181" spans="1:8" s="22" customFormat="1">
      <c r="A2181" s="326">
        <v>9122975</v>
      </c>
      <c r="B2181" s="329" t="s">
        <v>783</v>
      </c>
      <c r="C2181" s="23"/>
      <c r="D2181" s="23">
        <v>1</v>
      </c>
      <c r="E2181" s="24">
        <v>1444.87</v>
      </c>
      <c r="F2181" s="24">
        <f>E2181/100*$I$2*Main!$AF$2</f>
        <v>0</v>
      </c>
      <c r="G2181" s="25">
        <f>F2181*Main!$AF$4</f>
        <v>0</v>
      </c>
      <c r="H2181" s="151"/>
    </row>
    <row r="2182" spans="1:8" s="22" customFormat="1">
      <c r="A2182" s="326">
        <v>9122951</v>
      </c>
      <c r="B2182" s="329" t="s">
        <v>806</v>
      </c>
      <c r="C2182" s="23"/>
      <c r="D2182" s="23">
        <v>1</v>
      </c>
      <c r="E2182" s="24">
        <v>3667.34</v>
      </c>
      <c r="F2182" s="24">
        <f>E2182/100*$I$2*Main!$AF$2</f>
        <v>0</v>
      </c>
      <c r="G2182" s="25">
        <f>F2182*Main!$AF$4</f>
        <v>0</v>
      </c>
      <c r="H2182" s="151"/>
    </row>
    <row r="2183" spans="1:8" s="22" customFormat="1">
      <c r="A2183" s="326">
        <v>9122955</v>
      </c>
      <c r="B2183" s="329" t="s">
        <v>807</v>
      </c>
      <c r="C2183" s="23"/>
      <c r="D2183" s="23">
        <v>1</v>
      </c>
      <c r="E2183" s="24">
        <v>3688.14</v>
      </c>
      <c r="F2183" s="24">
        <f>E2183/100*$I$2*Main!$AF$2</f>
        <v>0</v>
      </c>
      <c r="G2183" s="25">
        <f>F2183*Main!$AF$4</f>
        <v>0</v>
      </c>
      <c r="H2183" s="151"/>
    </row>
    <row r="2184" spans="1:8" s="22" customFormat="1">
      <c r="A2184" s="326">
        <v>9122959</v>
      </c>
      <c r="B2184" s="329" t="s">
        <v>808</v>
      </c>
      <c r="C2184" s="23"/>
      <c r="D2184" s="23">
        <v>1</v>
      </c>
      <c r="E2184" s="24">
        <v>3708.91</v>
      </c>
      <c r="F2184" s="24">
        <f>E2184/100*$I$2*Main!$AF$2</f>
        <v>0</v>
      </c>
      <c r="G2184" s="25">
        <f>F2184*Main!$AF$4</f>
        <v>0</v>
      </c>
      <c r="H2184" s="151"/>
    </row>
    <row r="2185" spans="1:8" s="22" customFormat="1">
      <c r="A2185" s="326">
        <v>9122963</v>
      </c>
      <c r="B2185" s="329" t="s">
        <v>3736</v>
      </c>
      <c r="C2185" s="23" t="s">
        <v>52</v>
      </c>
      <c r="D2185" s="23">
        <v>1</v>
      </c>
      <c r="E2185" s="24">
        <v>3729.7</v>
      </c>
      <c r="F2185" s="24">
        <f>E2185/100*$I$2*Main!$AF$2</f>
        <v>0</v>
      </c>
      <c r="G2185" s="25">
        <f>F2185*Main!$AF$4</f>
        <v>0</v>
      </c>
      <c r="H2185" s="151"/>
    </row>
    <row r="2186" spans="1:8" s="22" customFormat="1">
      <c r="A2186" s="326">
        <v>9122971</v>
      </c>
      <c r="B2186" s="329" t="s">
        <v>3737</v>
      </c>
      <c r="C2186" s="23" t="s">
        <v>52</v>
      </c>
      <c r="D2186" s="23">
        <v>1</v>
      </c>
      <c r="E2186" s="24">
        <v>3771.25</v>
      </c>
      <c r="F2186" s="24">
        <f>E2186/100*$I$2*Main!$AF$2</f>
        <v>0</v>
      </c>
      <c r="G2186" s="25">
        <f>F2186*Main!$AF$4</f>
        <v>0</v>
      </c>
      <c r="H2186" s="151"/>
    </row>
    <row r="2187" spans="1:8" s="22" customFormat="1">
      <c r="A2187" s="326">
        <v>9122980</v>
      </c>
      <c r="B2187" s="329" t="s">
        <v>809</v>
      </c>
      <c r="C2187" s="23"/>
      <c r="D2187" s="23">
        <v>1</v>
      </c>
      <c r="E2187" s="24">
        <v>2167.3200000000002</v>
      </c>
      <c r="F2187" s="24">
        <f>E2187/100*$I$2*Main!$AF$2</f>
        <v>0</v>
      </c>
      <c r="G2187" s="25">
        <f>F2187*Main!$AF$4</f>
        <v>0</v>
      </c>
      <c r="H2187" s="151"/>
    </row>
    <row r="2188" spans="1:8" s="22" customFormat="1">
      <c r="A2188" s="326">
        <v>9123084</v>
      </c>
      <c r="B2188" s="329" t="s">
        <v>897</v>
      </c>
      <c r="C2188" s="23"/>
      <c r="D2188" s="23">
        <v>15</v>
      </c>
      <c r="E2188" s="24">
        <v>1155.9100000000001</v>
      </c>
      <c r="F2188" s="24">
        <f>E2188/100*$I$2*Main!$AF$2</f>
        <v>0</v>
      </c>
      <c r="G2188" s="25">
        <f>F2188*Main!$AF$4</f>
        <v>0</v>
      </c>
      <c r="H2188" s="28"/>
    </row>
    <row r="2189" spans="1:8" s="22" customFormat="1">
      <c r="A2189" s="326">
        <v>9123087</v>
      </c>
      <c r="B2189" s="329" t="s">
        <v>898</v>
      </c>
      <c r="C2189" s="23"/>
      <c r="D2189" s="23">
        <v>15</v>
      </c>
      <c r="E2189" s="24">
        <v>1481</v>
      </c>
      <c r="F2189" s="24">
        <f>E2189/100*$I$2*Main!$AF$2</f>
        <v>0</v>
      </c>
      <c r="G2189" s="25">
        <f>F2189*Main!$AF$4</f>
        <v>0</v>
      </c>
      <c r="H2189" s="28"/>
    </row>
    <row r="2190" spans="1:8" s="22" customFormat="1">
      <c r="A2190" s="326">
        <v>9123090</v>
      </c>
      <c r="B2190" s="329" t="s">
        <v>899</v>
      </c>
      <c r="C2190" s="23"/>
      <c r="D2190" s="23">
        <v>15</v>
      </c>
      <c r="E2190" s="24">
        <v>2095.08</v>
      </c>
      <c r="F2190" s="24">
        <f>E2190/100*$I$2*Main!$AF$2</f>
        <v>0</v>
      </c>
      <c r="G2190" s="25">
        <f>F2190*Main!$AF$4</f>
        <v>0</v>
      </c>
      <c r="H2190" s="151"/>
    </row>
    <row r="2191" spans="1:8" s="22" customFormat="1">
      <c r="A2191" s="326">
        <v>9123093</v>
      </c>
      <c r="B2191" s="329" t="s">
        <v>900</v>
      </c>
      <c r="C2191" s="23"/>
      <c r="D2191" s="23">
        <v>15</v>
      </c>
      <c r="E2191" s="24">
        <v>2420.16</v>
      </c>
      <c r="F2191" s="24">
        <f>E2191/100*$I$2*Main!$AF$2</f>
        <v>0</v>
      </c>
      <c r="G2191" s="25">
        <f>F2191*Main!$AF$4</f>
        <v>0</v>
      </c>
      <c r="H2191" s="151"/>
    </row>
    <row r="2192" spans="1:8" s="22" customFormat="1">
      <c r="A2192" s="326">
        <v>9192206</v>
      </c>
      <c r="B2192" s="329" t="s">
        <v>901</v>
      </c>
      <c r="C2192" s="23"/>
      <c r="D2192" s="23">
        <v>1</v>
      </c>
      <c r="E2192" s="24">
        <v>4741.97</v>
      </c>
      <c r="F2192" s="24">
        <f>E2192/100*$I$2*Main!$AF$2</f>
        <v>0</v>
      </c>
      <c r="G2192" s="25">
        <f>F2192*Main!$AF$4</f>
        <v>0</v>
      </c>
      <c r="H2192" s="28"/>
    </row>
    <row r="2193" spans="1:8" s="22" customFormat="1">
      <c r="A2193" s="326">
        <v>9182714</v>
      </c>
      <c r="B2193" s="329" t="s">
        <v>902</v>
      </c>
      <c r="C2193" s="23"/>
      <c r="D2193" s="23">
        <v>1</v>
      </c>
      <c r="E2193" s="24">
        <v>1281.92</v>
      </c>
      <c r="F2193" s="24">
        <f>E2193/100*$I$2*Main!$AF$2</f>
        <v>0</v>
      </c>
      <c r="G2193" s="25">
        <f>F2193*Main!$AF$4</f>
        <v>0</v>
      </c>
      <c r="H2193" s="28"/>
    </row>
    <row r="2194" spans="1:8" s="22" customFormat="1">
      <c r="A2194" s="326">
        <v>9234493</v>
      </c>
      <c r="B2194" s="329" t="s">
        <v>3744</v>
      </c>
      <c r="C2194" s="23" t="s">
        <v>52</v>
      </c>
      <c r="D2194" s="23">
        <v>1</v>
      </c>
      <c r="E2194" s="24">
        <v>3187.24</v>
      </c>
      <c r="F2194" s="24">
        <f>E2194/100*$I$2*Main!$AF$2</f>
        <v>0</v>
      </c>
      <c r="G2194" s="25">
        <f>F2194*Main!$AF$4</f>
        <v>0</v>
      </c>
      <c r="H2194" s="28"/>
    </row>
    <row r="2195" spans="1:8" s="22" customFormat="1">
      <c r="A2195" s="326">
        <v>9150521</v>
      </c>
      <c r="B2195" s="329" t="s">
        <v>3745</v>
      </c>
      <c r="C2195" s="23" t="s">
        <v>52</v>
      </c>
      <c r="D2195" s="23">
        <v>1</v>
      </c>
      <c r="E2195" s="24">
        <v>2522.7199999999998</v>
      </c>
      <c r="F2195" s="24">
        <f>E2195/100*$I$2*Main!$AF$2</f>
        <v>0</v>
      </c>
      <c r="G2195" s="25">
        <f>F2195*Main!$AF$4</f>
        <v>0</v>
      </c>
      <c r="H2195" s="28"/>
    </row>
    <row r="2196" spans="1:8" s="22" customFormat="1">
      <c r="A2196" s="326">
        <v>9150522</v>
      </c>
      <c r="B2196" s="329" t="s">
        <v>3746</v>
      </c>
      <c r="C2196" s="23" t="s">
        <v>52</v>
      </c>
      <c r="D2196" s="23">
        <v>1</v>
      </c>
      <c r="E2196" s="24">
        <v>2537.83</v>
      </c>
      <c r="F2196" s="24">
        <f>E2196/100*$I$2*Main!$AF$2</f>
        <v>0</v>
      </c>
      <c r="G2196" s="25">
        <f>F2196*Main!$AF$4</f>
        <v>0</v>
      </c>
      <c r="H2196" s="28"/>
    </row>
    <row r="2197" spans="1:8" s="22" customFormat="1">
      <c r="A2197" s="326">
        <v>9150523</v>
      </c>
      <c r="B2197" s="329" t="s">
        <v>3747</v>
      </c>
      <c r="C2197" s="23" t="s">
        <v>52</v>
      </c>
      <c r="D2197" s="23">
        <v>1</v>
      </c>
      <c r="E2197" s="24">
        <v>2562.98</v>
      </c>
      <c r="F2197" s="24">
        <f>E2197/100*$I$2*Main!$AF$2</f>
        <v>0</v>
      </c>
      <c r="G2197" s="25">
        <f>F2197*Main!$AF$4</f>
        <v>0</v>
      </c>
      <c r="H2197" s="28"/>
    </row>
    <row r="2198" spans="1:8" s="22" customFormat="1">
      <c r="A2198" s="326">
        <v>9150524</v>
      </c>
      <c r="B2198" s="329" t="s">
        <v>3748</v>
      </c>
      <c r="C2198" s="23" t="s">
        <v>52</v>
      </c>
      <c r="D2198" s="23">
        <v>1</v>
      </c>
      <c r="E2198" s="24">
        <v>2588.12</v>
      </c>
      <c r="F2198" s="24">
        <f>E2198/100*$I$2*Main!$AF$2</f>
        <v>0</v>
      </c>
      <c r="G2198" s="25">
        <f>F2198*Main!$AF$4</f>
        <v>0</v>
      </c>
      <c r="H2198" s="28"/>
    </row>
    <row r="2199" spans="1:8" s="22" customFormat="1">
      <c r="A2199" s="326">
        <v>9150525</v>
      </c>
      <c r="B2199" s="329" t="s">
        <v>3749</v>
      </c>
      <c r="C2199" s="23" t="s">
        <v>52</v>
      </c>
      <c r="D2199" s="23">
        <v>1</v>
      </c>
      <c r="E2199" s="24">
        <v>2613.25</v>
      </c>
      <c r="F2199" s="24">
        <f>E2199/100*$I$2*Main!$AF$2</f>
        <v>0</v>
      </c>
      <c r="G2199" s="25">
        <f>F2199*Main!$AF$4</f>
        <v>0</v>
      </c>
      <c r="H2199" s="28"/>
    </row>
    <row r="2200" spans="1:8" s="22" customFormat="1">
      <c r="A2200" s="326">
        <v>9150526</v>
      </c>
      <c r="B2200" s="329" t="s">
        <v>3750</v>
      </c>
      <c r="C2200" s="23" t="s">
        <v>52</v>
      </c>
      <c r="D2200" s="23">
        <v>1</v>
      </c>
      <c r="E2200" s="24">
        <v>2638.39</v>
      </c>
      <c r="F2200" s="24">
        <f>E2200/100*$I$2*Main!$AF$2</f>
        <v>0</v>
      </c>
      <c r="G2200" s="25">
        <f>F2200*Main!$AF$4</f>
        <v>0</v>
      </c>
      <c r="H2200" s="28"/>
    </row>
    <row r="2201" spans="1:8" s="22" customFormat="1">
      <c r="A2201" s="326">
        <v>9150527</v>
      </c>
      <c r="B2201" s="329" t="s">
        <v>3751</v>
      </c>
      <c r="C2201" s="23" t="s">
        <v>52</v>
      </c>
      <c r="D2201" s="23">
        <v>1</v>
      </c>
      <c r="E2201" s="24">
        <v>2663.52</v>
      </c>
      <c r="F2201" s="24">
        <f>E2201/100*$I$2*Main!$AF$2</f>
        <v>0</v>
      </c>
      <c r="G2201" s="25">
        <f>F2201*Main!$AF$4</f>
        <v>0</v>
      </c>
      <c r="H2201" s="28"/>
    </row>
    <row r="2202" spans="1:8" s="22" customFormat="1">
      <c r="A2202" s="326">
        <v>9150528</v>
      </c>
      <c r="B2202" s="329" t="s">
        <v>3752</v>
      </c>
      <c r="C2202" s="23" t="s">
        <v>52</v>
      </c>
      <c r="D2202" s="23">
        <v>1</v>
      </c>
      <c r="E2202" s="24">
        <v>2713.8</v>
      </c>
      <c r="F2202" s="24">
        <f>E2202/100*$I$2*Main!$AF$2</f>
        <v>0</v>
      </c>
      <c r="G2202" s="25">
        <f>F2202*Main!$AF$4</f>
        <v>0</v>
      </c>
      <c r="H2202" s="28"/>
    </row>
    <row r="2203" spans="1:8" s="22" customFormat="1">
      <c r="A2203" s="326">
        <v>9150537</v>
      </c>
      <c r="B2203" s="329" t="s">
        <v>3753</v>
      </c>
      <c r="C2203" s="23" t="s">
        <v>52</v>
      </c>
      <c r="D2203" s="23">
        <v>1</v>
      </c>
      <c r="E2203" s="24">
        <v>3603.65</v>
      </c>
      <c r="F2203" s="24">
        <f>E2203/100*$I$2*Main!$AF$2</f>
        <v>0</v>
      </c>
      <c r="G2203" s="25">
        <f>F2203*Main!$AF$4</f>
        <v>0</v>
      </c>
      <c r="H2203" s="28"/>
    </row>
    <row r="2204" spans="1:8" s="22" customFormat="1">
      <c r="A2204" s="326">
        <v>9150538</v>
      </c>
      <c r="B2204" s="329" t="s">
        <v>3754</v>
      </c>
      <c r="C2204" s="23" t="s">
        <v>52</v>
      </c>
      <c r="D2204" s="23">
        <v>1</v>
      </c>
      <c r="E2204" s="24">
        <v>3629.56</v>
      </c>
      <c r="F2204" s="24">
        <f>E2204/100*$I$2*Main!$AF$2</f>
        <v>0</v>
      </c>
      <c r="G2204" s="25">
        <f>F2204*Main!$AF$4</f>
        <v>0</v>
      </c>
      <c r="H2204" s="28"/>
    </row>
    <row r="2205" spans="1:8" s="22" customFormat="1">
      <c r="A2205" s="326">
        <v>9150539</v>
      </c>
      <c r="B2205" s="329" t="s">
        <v>3755</v>
      </c>
      <c r="C2205" s="23" t="s">
        <v>52</v>
      </c>
      <c r="D2205" s="23">
        <v>1</v>
      </c>
      <c r="E2205" s="24">
        <v>3672.76</v>
      </c>
      <c r="F2205" s="24">
        <f>E2205/100*$I$2*Main!$AF$2</f>
        <v>0</v>
      </c>
      <c r="G2205" s="25">
        <f>F2205*Main!$AF$4</f>
        <v>0</v>
      </c>
      <c r="H2205" s="28"/>
    </row>
    <row r="2206" spans="1:8" s="22" customFormat="1">
      <c r="A2206" s="326">
        <v>9150540</v>
      </c>
      <c r="B2206" s="329" t="s">
        <v>3756</v>
      </c>
      <c r="C2206" s="23" t="s">
        <v>52</v>
      </c>
      <c r="D2206" s="23">
        <v>1</v>
      </c>
      <c r="E2206" s="24">
        <v>3715.98</v>
      </c>
      <c r="F2206" s="24">
        <f>E2206/100*$I$2*Main!$AF$2</f>
        <v>0</v>
      </c>
      <c r="G2206" s="25">
        <f>F2206*Main!$AF$4</f>
        <v>0</v>
      </c>
      <c r="H2206" s="28"/>
    </row>
    <row r="2207" spans="1:8" s="22" customFormat="1">
      <c r="A2207" s="326">
        <v>9150542</v>
      </c>
      <c r="B2207" s="329" t="s">
        <v>3757</v>
      </c>
      <c r="C2207" s="23" t="s">
        <v>52</v>
      </c>
      <c r="D2207" s="23">
        <v>1</v>
      </c>
      <c r="E2207" s="24">
        <v>3759.17</v>
      </c>
      <c r="F2207" s="24">
        <f>E2207/100*$I$2*Main!$AF$2</f>
        <v>0</v>
      </c>
      <c r="G2207" s="25">
        <f>F2207*Main!$AF$4</f>
        <v>0</v>
      </c>
      <c r="H2207" s="28"/>
    </row>
    <row r="2208" spans="1:8" s="22" customFormat="1">
      <c r="A2208" s="326">
        <v>9150543</v>
      </c>
      <c r="B2208" s="329" t="s">
        <v>3758</v>
      </c>
      <c r="C2208" s="23" t="s">
        <v>52</v>
      </c>
      <c r="D2208" s="23">
        <v>1</v>
      </c>
      <c r="E2208" s="24">
        <v>3802.38</v>
      </c>
      <c r="F2208" s="24">
        <f>E2208/100*$I$2*Main!$AF$2</f>
        <v>0</v>
      </c>
      <c r="G2208" s="25">
        <f>F2208*Main!$AF$4</f>
        <v>0</v>
      </c>
      <c r="H2208" s="28"/>
    </row>
    <row r="2209" spans="1:8" s="22" customFormat="1">
      <c r="A2209" s="326">
        <v>9150544</v>
      </c>
      <c r="B2209" s="329" t="s">
        <v>3759</v>
      </c>
      <c r="C2209" s="23" t="s">
        <v>52</v>
      </c>
      <c r="D2209" s="23">
        <v>1</v>
      </c>
      <c r="E2209" s="24">
        <v>3845.58</v>
      </c>
      <c r="F2209" s="24">
        <f>E2209/100*$I$2*Main!$AF$2</f>
        <v>0</v>
      </c>
      <c r="G2209" s="25">
        <f>F2209*Main!$AF$4</f>
        <v>0</v>
      </c>
      <c r="H2209" s="28"/>
    </row>
    <row r="2210" spans="1:8" s="22" customFormat="1">
      <c r="A2210" s="326">
        <v>9150545</v>
      </c>
      <c r="B2210" s="329" t="s">
        <v>3760</v>
      </c>
      <c r="C2210" s="23" t="s">
        <v>52</v>
      </c>
      <c r="D2210" s="23">
        <v>1</v>
      </c>
      <c r="E2210" s="24">
        <v>3931.98</v>
      </c>
      <c r="F2210" s="24">
        <f>E2210/100*$I$2*Main!$AF$2</f>
        <v>0</v>
      </c>
      <c r="G2210" s="25">
        <f>F2210*Main!$AF$4</f>
        <v>0</v>
      </c>
      <c r="H2210" s="28"/>
    </row>
    <row r="2211" spans="1:8" s="22" customFormat="1">
      <c r="A2211" s="326">
        <v>9150554</v>
      </c>
      <c r="B2211" s="329" t="s">
        <v>3761</v>
      </c>
      <c r="C2211" s="23" t="s">
        <v>52</v>
      </c>
      <c r="D2211" s="23">
        <v>1</v>
      </c>
      <c r="E2211" s="24">
        <v>5852.38</v>
      </c>
      <c r="F2211" s="24">
        <f>E2211/100*$I$2*Main!$AF$2</f>
        <v>0</v>
      </c>
      <c r="G2211" s="25">
        <f>F2211*Main!$AF$4</f>
        <v>0</v>
      </c>
      <c r="H2211" s="28"/>
    </row>
    <row r="2212" spans="1:8" s="22" customFormat="1">
      <c r="A2212" s="326">
        <v>9150555</v>
      </c>
      <c r="B2212" s="329" t="s">
        <v>3762</v>
      </c>
      <c r="C2212" s="23" t="s">
        <v>52</v>
      </c>
      <c r="D2212" s="23">
        <v>1</v>
      </c>
      <c r="E2212" s="24">
        <v>5891.95</v>
      </c>
      <c r="F2212" s="24">
        <f>E2212/100*$I$2*Main!$AF$2</f>
        <v>0</v>
      </c>
      <c r="G2212" s="25">
        <f>F2212*Main!$AF$4</f>
        <v>0</v>
      </c>
      <c r="H2212" s="28"/>
    </row>
    <row r="2213" spans="1:8" s="22" customFormat="1">
      <c r="A2213" s="326">
        <v>9150556</v>
      </c>
      <c r="B2213" s="329" t="s">
        <v>3763</v>
      </c>
      <c r="C2213" s="23" t="s">
        <v>52</v>
      </c>
      <c r="D2213" s="23">
        <v>1</v>
      </c>
      <c r="E2213" s="24">
        <v>5931.53</v>
      </c>
      <c r="F2213" s="24">
        <f>E2213/100*$I$2*Main!$AF$2</f>
        <v>0</v>
      </c>
      <c r="G2213" s="25">
        <f>F2213*Main!$AF$4</f>
        <v>0</v>
      </c>
      <c r="H2213" s="28"/>
    </row>
    <row r="2214" spans="1:8" s="22" customFormat="1">
      <c r="A2214" s="326">
        <v>9150557</v>
      </c>
      <c r="B2214" s="329" t="s">
        <v>3764</v>
      </c>
      <c r="C2214" s="23" t="s">
        <v>52</v>
      </c>
      <c r="D2214" s="23">
        <v>1</v>
      </c>
      <c r="E2214" s="24">
        <v>5971.07</v>
      </c>
      <c r="F2214" s="24">
        <f>E2214/100*$I$2*Main!$AF$2</f>
        <v>0</v>
      </c>
      <c r="G2214" s="25">
        <f>F2214*Main!$AF$4</f>
        <v>0</v>
      </c>
      <c r="H2214" s="28"/>
    </row>
    <row r="2215" spans="1:8" s="22" customFormat="1">
      <c r="A2215" s="326">
        <v>9150558</v>
      </c>
      <c r="B2215" s="329" t="s">
        <v>3765</v>
      </c>
      <c r="C2215" s="23" t="s">
        <v>52</v>
      </c>
      <c r="D2215" s="23">
        <v>1</v>
      </c>
      <c r="E2215" s="24">
        <v>6201.5</v>
      </c>
      <c r="F2215" s="24">
        <f>E2215/100*$I$2*Main!$AF$2</f>
        <v>0</v>
      </c>
      <c r="G2215" s="25">
        <f>F2215*Main!$AF$4</f>
        <v>0</v>
      </c>
      <c r="H2215" s="28"/>
    </row>
    <row r="2216" spans="1:8" s="22" customFormat="1">
      <c r="A2216" s="326">
        <v>9150546</v>
      </c>
      <c r="B2216" s="329" t="s">
        <v>3766</v>
      </c>
      <c r="C2216" s="23" t="s">
        <v>52</v>
      </c>
      <c r="D2216" s="23">
        <v>1</v>
      </c>
      <c r="E2216" s="24">
        <v>6556.27</v>
      </c>
      <c r="F2216" s="24">
        <f>E2216/100*$I$2*Main!$AF$2</f>
        <v>0</v>
      </c>
      <c r="G2216" s="25">
        <f>F2216*Main!$AF$4</f>
        <v>0</v>
      </c>
      <c r="H2216" s="28"/>
    </row>
    <row r="2217" spans="1:8" s="22" customFormat="1">
      <c r="A2217" s="326">
        <v>9150547</v>
      </c>
      <c r="B2217" s="329" t="s">
        <v>3767</v>
      </c>
      <c r="C2217" s="23" t="s">
        <v>52</v>
      </c>
      <c r="D2217" s="23">
        <v>1</v>
      </c>
      <c r="E2217" s="24">
        <v>6585.22</v>
      </c>
      <c r="F2217" s="24">
        <f>E2217/100*$I$2*Main!$AF$2</f>
        <v>0</v>
      </c>
      <c r="G2217" s="25">
        <f>F2217*Main!$AF$4</f>
        <v>0</v>
      </c>
      <c r="H2217" s="28"/>
    </row>
    <row r="2218" spans="1:8" s="22" customFormat="1">
      <c r="A2218" s="326">
        <v>9150548</v>
      </c>
      <c r="B2218" s="329" t="s">
        <v>3768</v>
      </c>
      <c r="C2218" s="23" t="s">
        <v>52</v>
      </c>
      <c r="D2218" s="23">
        <v>1</v>
      </c>
      <c r="E2218" s="24">
        <v>6633.47</v>
      </c>
      <c r="F2218" s="24">
        <f>E2218/100*$I$2*Main!$AF$2</f>
        <v>0</v>
      </c>
      <c r="G2218" s="25">
        <f>F2218*Main!$AF$4</f>
        <v>0</v>
      </c>
      <c r="H2218" s="28"/>
    </row>
    <row r="2219" spans="1:8" s="22" customFormat="1">
      <c r="A2219" s="326">
        <v>9150549</v>
      </c>
      <c r="B2219" s="329" t="s">
        <v>3769</v>
      </c>
      <c r="C2219" s="23" t="s">
        <v>52</v>
      </c>
      <c r="D2219" s="23">
        <v>1</v>
      </c>
      <c r="E2219" s="24">
        <v>6681.74</v>
      </c>
      <c r="F2219" s="24">
        <f>E2219/100*$I$2*Main!$AF$2</f>
        <v>0</v>
      </c>
      <c r="G2219" s="25">
        <f>F2219*Main!$AF$4</f>
        <v>0</v>
      </c>
      <c r="H2219" s="151"/>
    </row>
    <row r="2220" spans="1:8" s="22" customFormat="1">
      <c r="A2220" s="326">
        <v>9150550</v>
      </c>
      <c r="B2220" s="329" t="s">
        <v>3770</v>
      </c>
      <c r="C2220" s="23" t="s">
        <v>52</v>
      </c>
      <c r="D2220" s="23">
        <v>1</v>
      </c>
      <c r="E2220" s="24">
        <v>6750.58</v>
      </c>
      <c r="F2220" s="24">
        <f>E2220/100*$I$2*Main!$AF$2</f>
        <v>0</v>
      </c>
      <c r="G2220" s="25">
        <f>F2220*Main!$AF$4</f>
        <v>0</v>
      </c>
      <c r="H2220" s="28"/>
    </row>
    <row r="2221" spans="1:8" s="22" customFormat="1">
      <c r="A2221" s="326">
        <v>9150551</v>
      </c>
      <c r="B2221" s="329" t="s">
        <v>3771</v>
      </c>
      <c r="C2221" s="23" t="s">
        <v>52</v>
      </c>
      <c r="D2221" s="23">
        <v>1</v>
      </c>
      <c r="E2221" s="24">
        <v>6985.7</v>
      </c>
      <c r="F2221" s="24">
        <f>E2221/100*$I$2*Main!$AF$2</f>
        <v>0</v>
      </c>
      <c r="G2221" s="25">
        <f>F2221*Main!$AF$4</f>
        <v>0</v>
      </c>
      <c r="H2221" s="151"/>
    </row>
    <row r="2222" spans="1:8" s="22" customFormat="1">
      <c r="A2222" s="326">
        <v>9150552</v>
      </c>
      <c r="B2222" s="329" t="s">
        <v>3772</v>
      </c>
      <c r="C2222" s="23" t="s">
        <v>52</v>
      </c>
      <c r="D2222" s="23">
        <v>1</v>
      </c>
      <c r="E2222" s="24">
        <v>6931.27</v>
      </c>
      <c r="F2222" s="24">
        <f>E2222/100*$I$2*Main!$AF$2</f>
        <v>0</v>
      </c>
      <c r="G2222" s="25">
        <f>F2222*Main!$AF$4</f>
        <v>0</v>
      </c>
      <c r="H2222" s="151"/>
    </row>
    <row r="2223" spans="1:8" s="22" customFormat="1">
      <c r="A2223" s="326">
        <v>9150553</v>
      </c>
      <c r="B2223" s="329" t="s">
        <v>3773</v>
      </c>
      <c r="C2223" s="23" t="s">
        <v>52</v>
      </c>
      <c r="D2223" s="23">
        <v>1</v>
      </c>
      <c r="E2223" s="24">
        <v>7093.84</v>
      </c>
      <c r="F2223" s="24">
        <f>E2223/100*$I$2*Main!$AF$2</f>
        <v>0</v>
      </c>
      <c r="G2223" s="25">
        <f>F2223*Main!$AF$4</f>
        <v>0</v>
      </c>
      <c r="H2223" s="151"/>
    </row>
    <row r="2224" spans="1:8" s="22" customFormat="1">
      <c r="A2224" s="326">
        <v>9150568</v>
      </c>
      <c r="B2224" s="329" t="s">
        <v>3774</v>
      </c>
      <c r="C2224" s="23" t="s">
        <v>52</v>
      </c>
      <c r="D2224" s="23">
        <v>1</v>
      </c>
      <c r="E2224" s="24">
        <v>3719.23</v>
      </c>
      <c r="F2224" s="24">
        <f>E2224/100*$I$2*Main!$AF$2</f>
        <v>0</v>
      </c>
      <c r="G2224" s="25">
        <f>F2224*Main!$AF$4</f>
        <v>0</v>
      </c>
      <c r="H2224" s="151"/>
    </row>
    <row r="2225" spans="1:8" s="22" customFormat="1">
      <c r="A2225" s="326">
        <v>9150569</v>
      </c>
      <c r="B2225" s="329" t="s">
        <v>3775</v>
      </c>
      <c r="C2225" s="23" t="s">
        <v>52</v>
      </c>
      <c r="D2225" s="23">
        <v>1</v>
      </c>
      <c r="E2225" s="24">
        <v>3745.15</v>
      </c>
      <c r="F2225" s="24">
        <f>E2225/100*$I$2*Main!$AF$2</f>
        <v>0</v>
      </c>
      <c r="G2225" s="25">
        <f>F2225*Main!$AF$4</f>
        <v>0</v>
      </c>
      <c r="H2225" s="151"/>
    </row>
    <row r="2226" spans="1:8" s="22" customFormat="1">
      <c r="A2226" s="326">
        <v>9150570</v>
      </c>
      <c r="B2226" s="329" t="s">
        <v>3776</v>
      </c>
      <c r="C2226" s="23" t="s">
        <v>52</v>
      </c>
      <c r="D2226" s="23">
        <v>1</v>
      </c>
      <c r="E2226" s="24">
        <v>3788.34</v>
      </c>
      <c r="F2226" s="24">
        <f>E2226/100*$I$2*Main!$AF$2</f>
        <v>0</v>
      </c>
      <c r="G2226" s="25">
        <f>F2226*Main!$AF$4</f>
        <v>0</v>
      </c>
      <c r="H2226" s="28"/>
    </row>
    <row r="2227" spans="1:8" s="22" customFormat="1">
      <c r="A2227" s="326">
        <v>9150571</v>
      </c>
      <c r="B2227" s="329" t="s">
        <v>3777</v>
      </c>
      <c r="C2227" s="23" t="s">
        <v>52</v>
      </c>
      <c r="D2227" s="23">
        <v>1</v>
      </c>
      <c r="E2227" s="24">
        <v>3831.55</v>
      </c>
      <c r="F2227" s="24">
        <f>E2227/100*$I$2*Main!$AF$2</f>
        <v>0</v>
      </c>
      <c r="G2227" s="25">
        <f>F2227*Main!$AF$4</f>
        <v>0</v>
      </c>
      <c r="H2227" s="151"/>
    </row>
    <row r="2228" spans="1:8" s="22" customFormat="1">
      <c r="A2228" s="326">
        <v>9150572</v>
      </c>
      <c r="B2228" s="329" t="s">
        <v>3778</v>
      </c>
      <c r="C2228" s="23" t="s">
        <v>52</v>
      </c>
      <c r="D2228" s="23">
        <v>1</v>
      </c>
      <c r="E2228" s="24">
        <v>3874.76</v>
      </c>
      <c r="F2228" s="24">
        <f>E2228/100*$I$2*Main!$AF$2</f>
        <v>0</v>
      </c>
      <c r="G2228" s="25">
        <f>F2228*Main!$AF$4</f>
        <v>0</v>
      </c>
      <c r="H2228" s="151"/>
    </row>
    <row r="2229" spans="1:8" s="22" customFormat="1">
      <c r="A2229" s="326">
        <v>9150573</v>
      </c>
      <c r="B2229" s="329" t="s">
        <v>3779</v>
      </c>
      <c r="C2229" s="23" t="s">
        <v>52</v>
      </c>
      <c r="D2229" s="23">
        <v>1</v>
      </c>
      <c r="E2229" s="24">
        <v>3917.94</v>
      </c>
      <c r="F2229" s="24">
        <f>E2229/100*$I$2*Main!$AF$2</f>
        <v>0</v>
      </c>
      <c r="G2229" s="25">
        <f>F2229*Main!$AF$4</f>
        <v>0</v>
      </c>
      <c r="H2229" s="151"/>
    </row>
    <row r="2230" spans="1:8" s="22" customFormat="1">
      <c r="A2230" s="326">
        <v>9150574</v>
      </c>
      <c r="B2230" s="329" t="s">
        <v>3780</v>
      </c>
      <c r="C2230" s="23" t="s">
        <v>52</v>
      </c>
      <c r="D2230" s="23">
        <v>1</v>
      </c>
      <c r="E2230" s="24">
        <v>3961.14</v>
      </c>
      <c r="F2230" s="24">
        <f>E2230/100*$I$2*Main!$AF$2</f>
        <v>0</v>
      </c>
      <c r="G2230" s="25">
        <f>F2230*Main!$AF$4</f>
        <v>0</v>
      </c>
      <c r="H2230" s="151"/>
    </row>
    <row r="2231" spans="1:8" s="22" customFormat="1">
      <c r="A2231" s="326">
        <v>9150575</v>
      </c>
      <c r="B2231" s="329" t="s">
        <v>3781</v>
      </c>
      <c r="C2231" s="23" t="s">
        <v>52</v>
      </c>
      <c r="D2231" s="23">
        <v>1</v>
      </c>
      <c r="E2231" s="24">
        <v>4047.55</v>
      </c>
      <c r="F2231" s="24">
        <f>E2231/100*$I$2*Main!$AF$2</f>
        <v>0</v>
      </c>
      <c r="G2231" s="25">
        <f>F2231*Main!$AF$4</f>
        <v>0</v>
      </c>
      <c r="H2231" s="151"/>
    </row>
    <row r="2232" spans="1:8" s="22" customFormat="1">
      <c r="A2232" s="326">
        <v>9150657</v>
      </c>
      <c r="B2232" s="329" t="s">
        <v>3782</v>
      </c>
      <c r="C2232" s="23" t="s">
        <v>52</v>
      </c>
      <c r="D2232" s="23">
        <v>1</v>
      </c>
      <c r="E2232" s="24">
        <v>6497.56</v>
      </c>
      <c r="F2232" s="24">
        <f>E2232/100*$I$2*Main!$AF$2</f>
        <v>0</v>
      </c>
      <c r="G2232" s="25">
        <f>F2232*Main!$AF$4</f>
        <v>0</v>
      </c>
      <c r="H2232" s="151"/>
    </row>
    <row r="2233" spans="1:8" s="22" customFormat="1">
      <c r="A2233" s="326">
        <v>9150658</v>
      </c>
      <c r="B2233" s="329" t="s">
        <v>3783</v>
      </c>
      <c r="C2233" s="23" t="s">
        <v>52</v>
      </c>
      <c r="D2233" s="23">
        <v>1</v>
      </c>
      <c r="E2233" s="24">
        <v>6542.36</v>
      </c>
      <c r="F2233" s="24">
        <f>E2233/100*$I$2*Main!$AF$2</f>
        <v>0</v>
      </c>
      <c r="G2233" s="25">
        <f>F2233*Main!$AF$4</f>
        <v>0</v>
      </c>
      <c r="H2233" s="151"/>
    </row>
    <row r="2234" spans="1:8" s="22" customFormat="1">
      <c r="A2234" s="326">
        <v>9150659</v>
      </c>
      <c r="B2234" s="329" t="s">
        <v>3784</v>
      </c>
      <c r="C2234" s="23" t="s">
        <v>52</v>
      </c>
      <c r="D2234" s="23">
        <v>1</v>
      </c>
      <c r="E2234" s="24">
        <v>6587.15</v>
      </c>
      <c r="F2234" s="24">
        <f>E2234/100*$I$2*Main!$AF$2</f>
        <v>0</v>
      </c>
      <c r="G2234" s="25">
        <f>F2234*Main!$AF$4</f>
        <v>0</v>
      </c>
      <c r="H2234" s="151"/>
    </row>
    <row r="2235" spans="1:8" s="22" customFormat="1">
      <c r="A2235" s="326">
        <v>9150660</v>
      </c>
      <c r="B2235" s="329" t="s">
        <v>3785</v>
      </c>
      <c r="C2235" s="23" t="s">
        <v>52</v>
      </c>
      <c r="D2235" s="23">
        <v>1</v>
      </c>
      <c r="E2235" s="24">
        <v>6631.97</v>
      </c>
      <c r="F2235" s="24">
        <f>E2235/100*$I$2*Main!$AF$2</f>
        <v>0</v>
      </c>
      <c r="G2235" s="25">
        <f>F2235*Main!$AF$4</f>
        <v>0</v>
      </c>
      <c r="H2235" s="151"/>
    </row>
    <row r="2236" spans="1:8" s="22" customFormat="1">
      <c r="A2236" s="326">
        <v>9150661</v>
      </c>
      <c r="B2236" s="329" t="s">
        <v>3786</v>
      </c>
      <c r="C2236" s="23" t="s">
        <v>52</v>
      </c>
      <c r="D2236" s="23">
        <v>1</v>
      </c>
      <c r="E2236" s="24">
        <v>6721.55</v>
      </c>
      <c r="F2236" s="24">
        <f>E2236/100*$I$2*Main!$AF$2</f>
        <v>0</v>
      </c>
      <c r="G2236" s="25">
        <f>F2236*Main!$AF$4</f>
        <v>0</v>
      </c>
      <c r="H2236" s="151"/>
    </row>
    <row r="2237" spans="1:8" s="22" customFormat="1">
      <c r="A2237" s="326">
        <v>9150576</v>
      </c>
      <c r="B2237" s="329" t="s">
        <v>3787</v>
      </c>
      <c r="C2237" s="23" t="s">
        <v>52</v>
      </c>
      <c r="D2237" s="23">
        <v>1</v>
      </c>
      <c r="E2237" s="24">
        <v>8108.11</v>
      </c>
      <c r="F2237" s="24">
        <f>E2237/100*$I$2*Main!$AF$2</f>
        <v>0</v>
      </c>
      <c r="G2237" s="25">
        <f>F2237*Main!$AF$4</f>
        <v>0</v>
      </c>
      <c r="H2237" s="28"/>
    </row>
    <row r="2238" spans="1:8" s="22" customFormat="1">
      <c r="A2238" s="326">
        <v>9150577</v>
      </c>
      <c r="B2238" s="329" t="s">
        <v>3788</v>
      </c>
      <c r="C2238" s="23" t="s">
        <v>52</v>
      </c>
      <c r="D2238" s="23">
        <v>1</v>
      </c>
      <c r="E2238" s="24">
        <v>8141.9</v>
      </c>
      <c r="F2238" s="24">
        <f>E2238/100*$I$2*Main!$AF$2</f>
        <v>0</v>
      </c>
      <c r="G2238" s="25">
        <f>F2238*Main!$AF$4</f>
        <v>0</v>
      </c>
      <c r="H2238" s="28"/>
    </row>
    <row r="2239" spans="1:8" s="22" customFormat="1">
      <c r="A2239" s="326">
        <v>9150578</v>
      </c>
      <c r="B2239" s="329" t="s">
        <v>3789</v>
      </c>
      <c r="C2239" s="23" t="s">
        <v>52</v>
      </c>
      <c r="D2239" s="23">
        <v>1</v>
      </c>
      <c r="E2239" s="24">
        <v>8198.2000000000007</v>
      </c>
      <c r="F2239" s="24">
        <f>E2239/100*$I$2*Main!$AF$2</f>
        <v>0</v>
      </c>
      <c r="G2239" s="25">
        <f>F2239*Main!$AF$4</f>
        <v>0</v>
      </c>
      <c r="H2239" s="28"/>
    </row>
    <row r="2240" spans="1:8" s="22" customFormat="1">
      <c r="A2240" s="326">
        <v>9150579</v>
      </c>
      <c r="B2240" s="329" t="s">
        <v>3790</v>
      </c>
      <c r="C2240" s="23" t="s">
        <v>52</v>
      </c>
      <c r="D2240" s="23">
        <v>1</v>
      </c>
      <c r="E2240" s="24">
        <v>8387.93</v>
      </c>
      <c r="F2240" s="24">
        <f>E2240/100*$I$2*Main!$AF$2</f>
        <v>0</v>
      </c>
      <c r="G2240" s="25">
        <f>F2240*Main!$AF$4</f>
        <v>0</v>
      </c>
      <c r="H2240" s="28"/>
    </row>
    <row r="2241" spans="1:8" s="22" customFormat="1">
      <c r="A2241" s="326">
        <v>9150580</v>
      </c>
      <c r="B2241" s="329" t="s">
        <v>3791</v>
      </c>
      <c r="C2241" s="23" t="s">
        <v>52</v>
      </c>
      <c r="D2241" s="23">
        <v>1</v>
      </c>
      <c r="E2241" s="24">
        <v>8337.7800000000007</v>
      </c>
      <c r="F2241" s="24">
        <f>E2241/100*$I$2*Main!$AF$2</f>
        <v>0</v>
      </c>
      <c r="G2241" s="25">
        <f>F2241*Main!$AF$4</f>
        <v>0</v>
      </c>
      <c r="H2241" s="28"/>
    </row>
    <row r="2242" spans="1:8" s="22" customFormat="1">
      <c r="A2242" s="326">
        <v>9150581</v>
      </c>
      <c r="B2242" s="329" t="s">
        <v>3792</v>
      </c>
      <c r="C2242" s="23" t="s">
        <v>52</v>
      </c>
      <c r="D2242" s="23">
        <v>1</v>
      </c>
      <c r="E2242" s="24">
        <v>8421.59</v>
      </c>
      <c r="F2242" s="24">
        <f>E2242/100*$I$2*Main!$AF$2</f>
        <v>0</v>
      </c>
      <c r="G2242" s="25">
        <f>F2242*Main!$AF$4</f>
        <v>0</v>
      </c>
      <c r="H2242" s="28"/>
    </row>
    <row r="2243" spans="1:8" s="22" customFormat="1">
      <c r="A2243" s="326">
        <v>9150582</v>
      </c>
      <c r="B2243" s="329" t="s">
        <v>3793</v>
      </c>
      <c r="C2243" s="23" t="s">
        <v>52</v>
      </c>
      <c r="D2243" s="23">
        <v>1</v>
      </c>
      <c r="E2243" s="24">
        <v>8533.4</v>
      </c>
      <c r="F2243" s="24">
        <f>E2243/100*$I$2*Main!$AF$2</f>
        <v>0</v>
      </c>
      <c r="G2243" s="25">
        <f>F2243*Main!$AF$4</f>
        <v>0</v>
      </c>
      <c r="H2243" s="28"/>
    </row>
    <row r="2244" spans="1:8" s="22" customFormat="1">
      <c r="A2244" s="326">
        <v>9150583</v>
      </c>
      <c r="B2244" s="329" t="s">
        <v>3794</v>
      </c>
      <c r="C2244" s="23" t="s">
        <v>52</v>
      </c>
      <c r="D2244" s="23">
        <v>1</v>
      </c>
      <c r="E2244" s="24">
        <v>9012.4599999999991</v>
      </c>
      <c r="F2244" s="24">
        <f>E2244/100*$I$2*Main!$AF$2</f>
        <v>0</v>
      </c>
      <c r="G2244" s="25">
        <f>F2244*Main!$AF$4</f>
        <v>0</v>
      </c>
      <c r="H2244" s="28"/>
    </row>
    <row r="2245" spans="1:8" s="22" customFormat="1">
      <c r="A2245" s="326">
        <v>9150662</v>
      </c>
      <c r="B2245" s="329" t="s">
        <v>3795</v>
      </c>
      <c r="C2245" s="23" t="s">
        <v>52</v>
      </c>
      <c r="D2245" s="23">
        <v>1</v>
      </c>
      <c r="E2245" s="24">
        <v>4153.3999999999996</v>
      </c>
      <c r="F2245" s="24">
        <f>E2245/100*$I$2*Main!$AF$2</f>
        <v>0</v>
      </c>
      <c r="G2245" s="25">
        <f>F2245*Main!$AF$4</f>
        <v>0</v>
      </c>
      <c r="H2245" s="28"/>
    </row>
    <row r="2246" spans="1:8" s="22" customFormat="1">
      <c r="A2246" s="326">
        <v>9150663</v>
      </c>
      <c r="B2246" s="329" t="s">
        <v>3796</v>
      </c>
      <c r="C2246" s="23" t="s">
        <v>52</v>
      </c>
      <c r="D2246" s="23">
        <v>1</v>
      </c>
      <c r="E2246" s="24">
        <v>4181.05</v>
      </c>
      <c r="F2246" s="24">
        <f>E2246/100*$I$2*Main!$AF$2</f>
        <v>0</v>
      </c>
      <c r="G2246" s="25">
        <f>F2246*Main!$AF$4</f>
        <v>0</v>
      </c>
      <c r="H2246" s="28"/>
    </row>
    <row r="2247" spans="1:8" s="22" customFormat="1">
      <c r="A2247" s="326">
        <v>9150664</v>
      </c>
      <c r="B2247" s="329" t="s">
        <v>3797</v>
      </c>
      <c r="C2247" s="23" t="s">
        <v>52</v>
      </c>
      <c r="D2247" s="23">
        <v>1</v>
      </c>
      <c r="E2247" s="24">
        <v>4227.17</v>
      </c>
      <c r="F2247" s="24">
        <f>E2247/100*$I$2*Main!$AF$2</f>
        <v>0</v>
      </c>
      <c r="G2247" s="25">
        <f>F2247*Main!$AF$4</f>
        <v>0</v>
      </c>
      <c r="H2247" s="151"/>
    </row>
    <row r="2248" spans="1:8" s="22" customFormat="1">
      <c r="A2248" s="326">
        <v>9150665</v>
      </c>
      <c r="B2248" s="329" t="s">
        <v>3798</v>
      </c>
      <c r="C2248" s="23" t="s">
        <v>52</v>
      </c>
      <c r="D2248" s="23">
        <v>1</v>
      </c>
      <c r="E2248" s="24">
        <v>4273.22</v>
      </c>
      <c r="F2248" s="24">
        <f>E2248/100*$I$2*Main!$AF$2</f>
        <v>0</v>
      </c>
      <c r="G2248" s="25">
        <f>F2248*Main!$AF$4</f>
        <v>0</v>
      </c>
      <c r="H2248" s="28"/>
    </row>
    <row r="2249" spans="1:8" s="22" customFormat="1">
      <c r="A2249" s="326">
        <v>9150666</v>
      </c>
      <c r="B2249" s="329" t="s">
        <v>3799</v>
      </c>
      <c r="C2249" s="23" t="s">
        <v>52</v>
      </c>
      <c r="D2249" s="23">
        <v>1</v>
      </c>
      <c r="E2249" s="24">
        <v>4319.3500000000004</v>
      </c>
      <c r="F2249" s="24">
        <f>E2249/100*$I$2*Main!$AF$2</f>
        <v>0</v>
      </c>
      <c r="G2249" s="25">
        <f>F2249*Main!$AF$4</f>
        <v>0</v>
      </c>
      <c r="H2249" s="28"/>
    </row>
    <row r="2250" spans="1:8" s="22" customFormat="1">
      <c r="A2250" s="326">
        <v>9150667</v>
      </c>
      <c r="B2250" s="329" t="s">
        <v>3800</v>
      </c>
      <c r="C2250" s="23" t="s">
        <v>52</v>
      </c>
      <c r="D2250" s="23">
        <v>1</v>
      </c>
      <c r="E2250" s="24">
        <v>4365.41</v>
      </c>
      <c r="F2250" s="24">
        <f>E2250/100*$I$2*Main!$AF$2</f>
        <v>0</v>
      </c>
      <c r="G2250" s="25">
        <f>F2250*Main!$AF$4</f>
        <v>0</v>
      </c>
      <c r="H2250" s="151"/>
    </row>
    <row r="2251" spans="1:8" s="22" customFormat="1">
      <c r="A2251" s="326">
        <v>9150668</v>
      </c>
      <c r="B2251" s="329" t="s">
        <v>3801</v>
      </c>
      <c r="C2251" s="23" t="s">
        <v>52</v>
      </c>
      <c r="D2251" s="23">
        <v>1</v>
      </c>
      <c r="E2251" s="24">
        <v>4411.5200000000004</v>
      </c>
      <c r="F2251" s="24">
        <f>E2251/100*$I$2*Main!$AF$2</f>
        <v>0</v>
      </c>
      <c r="G2251" s="25">
        <f>F2251*Main!$AF$4</f>
        <v>0</v>
      </c>
      <c r="H2251" s="151"/>
    </row>
    <row r="2252" spans="1:8" s="22" customFormat="1">
      <c r="A2252" s="326">
        <v>9150669</v>
      </c>
      <c r="B2252" s="329" t="s">
        <v>3802</v>
      </c>
      <c r="C2252" s="23" t="s">
        <v>52</v>
      </c>
      <c r="D2252" s="23">
        <v>1</v>
      </c>
      <c r="E2252" s="24">
        <v>4503.68</v>
      </c>
      <c r="F2252" s="24">
        <f>E2252/100*$I$2*Main!$AF$2</f>
        <v>0</v>
      </c>
      <c r="G2252" s="25">
        <f>F2252*Main!$AF$4</f>
        <v>0</v>
      </c>
      <c r="H2252" s="151"/>
    </row>
    <row r="2253" spans="1:8" s="22" customFormat="1">
      <c r="A2253" s="326">
        <v>9150670</v>
      </c>
      <c r="B2253" s="329" t="s">
        <v>3803</v>
      </c>
      <c r="C2253" s="23" t="s">
        <v>52</v>
      </c>
      <c r="D2253" s="23">
        <v>1</v>
      </c>
      <c r="E2253" s="24">
        <v>4037.06</v>
      </c>
      <c r="F2253" s="24">
        <f>E2253/100*$I$2*Main!$AF$2</f>
        <v>0</v>
      </c>
      <c r="G2253" s="25">
        <f>F2253*Main!$AF$4</f>
        <v>0</v>
      </c>
      <c r="H2253" s="28"/>
    </row>
    <row r="2254" spans="1:8" s="22" customFormat="1">
      <c r="A2254" s="326">
        <v>9150671</v>
      </c>
      <c r="B2254" s="329" t="s">
        <v>3804</v>
      </c>
      <c r="C2254" s="23" t="s">
        <v>52</v>
      </c>
      <c r="D2254" s="23">
        <v>1</v>
      </c>
      <c r="E2254" s="24">
        <v>4063.02</v>
      </c>
      <c r="F2254" s="24">
        <f>E2254/100*$I$2*Main!$AF$2</f>
        <v>0</v>
      </c>
      <c r="G2254" s="25">
        <f>F2254*Main!$AF$4</f>
        <v>0</v>
      </c>
      <c r="H2254" s="151"/>
    </row>
    <row r="2255" spans="1:8" s="22" customFormat="1">
      <c r="A2255" s="326">
        <v>9150672</v>
      </c>
      <c r="B2255" s="329" t="s">
        <v>3805</v>
      </c>
      <c r="C2255" s="23" t="s">
        <v>52</v>
      </c>
      <c r="D2255" s="23">
        <v>1</v>
      </c>
      <c r="E2255" s="24">
        <v>4106.26</v>
      </c>
      <c r="F2255" s="24">
        <f>E2255/100*$I$2*Main!$AF$2</f>
        <v>0</v>
      </c>
      <c r="G2255" s="25">
        <f>F2255*Main!$AF$4</f>
        <v>0</v>
      </c>
      <c r="H2255" s="28"/>
    </row>
    <row r="2256" spans="1:8" s="22" customFormat="1">
      <c r="A2256" s="326">
        <v>9150673</v>
      </c>
      <c r="B2256" s="329" t="s">
        <v>3806</v>
      </c>
      <c r="C2256" s="23" t="s">
        <v>52</v>
      </c>
      <c r="D2256" s="23">
        <v>1</v>
      </c>
      <c r="E2256" s="24">
        <v>4149.43</v>
      </c>
      <c r="F2256" s="24">
        <f>E2256/100*$I$2*Main!$AF$2</f>
        <v>0</v>
      </c>
      <c r="G2256" s="25">
        <f>F2256*Main!$AF$4</f>
        <v>0</v>
      </c>
      <c r="H2256" s="151"/>
    </row>
    <row r="2257" spans="1:8" s="22" customFormat="1">
      <c r="A2257" s="326">
        <v>9150674</v>
      </c>
      <c r="B2257" s="329" t="s">
        <v>3807</v>
      </c>
      <c r="C2257" s="23" t="s">
        <v>52</v>
      </c>
      <c r="D2257" s="23">
        <v>1</v>
      </c>
      <c r="E2257" s="24">
        <v>4192.6400000000003</v>
      </c>
      <c r="F2257" s="24">
        <f>E2257/100*$I$2*Main!$AF$2</f>
        <v>0</v>
      </c>
      <c r="G2257" s="25">
        <f>F2257*Main!$AF$4</f>
        <v>0</v>
      </c>
      <c r="H2257" s="151"/>
    </row>
    <row r="2258" spans="1:8" s="22" customFormat="1">
      <c r="A2258" s="326">
        <v>9150675</v>
      </c>
      <c r="B2258" s="329" t="s">
        <v>3808</v>
      </c>
      <c r="C2258" s="23" t="s">
        <v>52</v>
      </c>
      <c r="D2258" s="23">
        <v>1</v>
      </c>
      <c r="E2258" s="24">
        <v>4235.84</v>
      </c>
      <c r="F2258" s="24">
        <f>E2258/100*$I$2*Main!$AF$2</f>
        <v>0</v>
      </c>
      <c r="G2258" s="25">
        <f>F2258*Main!$AF$4</f>
        <v>0</v>
      </c>
      <c r="H2258" s="151"/>
    </row>
    <row r="2259" spans="1:8" s="22" customFormat="1">
      <c r="A2259" s="326">
        <v>9150676</v>
      </c>
      <c r="B2259" s="329" t="s">
        <v>3809</v>
      </c>
      <c r="C2259" s="23" t="s">
        <v>52</v>
      </c>
      <c r="D2259" s="23">
        <v>1</v>
      </c>
      <c r="E2259" s="24">
        <v>4279.04</v>
      </c>
      <c r="F2259" s="24">
        <f>E2259/100*$I$2*Main!$AF$2</f>
        <v>0</v>
      </c>
      <c r="G2259" s="25">
        <f>F2259*Main!$AF$4</f>
        <v>0</v>
      </c>
      <c r="H2259" s="28"/>
    </row>
    <row r="2260" spans="1:8" s="22" customFormat="1">
      <c r="A2260" s="326">
        <v>9150677</v>
      </c>
      <c r="B2260" s="329" t="s">
        <v>3810</v>
      </c>
      <c r="C2260" s="23" t="s">
        <v>52</v>
      </c>
      <c r="D2260" s="23">
        <v>1</v>
      </c>
      <c r="E2260" s="24">
        <v>4365.42</v>
      </c>
      <c r="F2260" s="24">
        <f>E2260/100*$I$2*Main!$AF$2</f>
        <v>0</v>
      </c>
      <c r="G2260" s="25">
        <f>F2260*Main!$AF$4</f>
        <v>0</v>
      </c>
      <c r="H2260" s="28"/>
    </row>
    <row r="2261" spans="1:8" s="22" customFormat="1">
      <c r="A2261" s="326">
        <v>9150529</v>
      </c>
      <c r="B2261" s="329" t="s">
        <v>3811</v>
      </c>
      <c r="C2261" s="23" t="s">
        <v>52</v>
      </c>
      <c r="D2261" s="23">
        <v>1</v>
      </c>
      <c r="E2261" s="24">
        <v>3068.18</v>
      </c>
      <c r="F2261" s="24">
        <f>E2261/100*$I$2*Main!$AF$2</f>
        <v>0</v>
      </c>
      <c r="G2261" s="25">
        <f>F2261*Main!$AF$4</f>
        <v>0</v>
      </c>
      <c r="H2261" s="151"/>
    </row>
    <row r="2262" spans="1:8" s="22" customFormat="1">
      <c r="A2262" s="326">
        <v>9150530</v>
      </c>
      <c r="B2262" s="329" t="s">
        <v>3812</v>
      </c>
      <c r="C2262" s="23" t="s">
        <v>52</v>
      </c>
      <c r="D2262" s="23">
        <v>1</v>
      </c>
      <c r="E2262" s="24">
        <v>3083.26</v>
      </c>
      <c r="F2262" s="24">
        <f>E2262/100*$I$2*Main!$AF$2</f>
        <v>0</v>
      </c>
      <c r="G2262" s="25">
        <f>F2262*Main!$AF$4</f>
        <v>0</v>
      </c>
      <c r="H2262" s="28"/>
    </row>
    <row r="2263" spans="1:8" s="22" customFormat="1">
      <c r="A2263" s="326">
        <v>9150531</v>
      </c>
      <c r="B2263" s="329" t="s">
        <v>3813</v>
      </c>
      <c r="C2263" s="23" t="s">
        <v>52</v>
      </c>
      <c r="D2263" s="23">
        <v>1</v>
      </c>
      <c r="E2263" s="24">
        <v>3108.41</v>
      </c>
      <c r="F2263" s="24">
        <f>E2263/100*$I$2*Main!$AF$2</f>
        <v>0</v>
      </c>
      <c r="G2263" s="25">
        <f>F2263*Main!$AF$4</f>
        <v>0</v>
      </c>
      <c r="H2263" s="28"/>
    </row>
    <row r="2264" spans="1:8" s="22" customFormat="1">
      <c r="A2264" s="326">
        <v>9150532</v>
      </c>
      <c r="B2264" s="329" t="s">
        <v>3814</v>
      </c>
      <c r="C2264" s="23" t="s">
        <v>52</v>
      </c>
      <c r="D2264" s="23">
        <v>1</v>
      </c>
      <c r="E2264" s="24">
        <v>3133.54</v>
      </c>
      <c r="F2264" s="24">
        <f>E2264/100*$I$2*Main!$AF$2</f>
        <v>0</v>
      </c>
      <c r="G2264" s="25">
        <f>F2264*Main!$AF$4</f>
        <v>0</v>
      </c>
      <c r="H2264" s="151"/>
    </row>
    <row r="2265" spans="1:8" s="22" customFormat="1">
      <c r="A2265" s="326">
        <v>9150533</v>
      </c>
      <c r="B2265" s="329" t="s">
        <v>3815</v>
      </c>
      <c r="C2265" s="23" t="s">
        <v>52</v>
      </c>
      <c r="D2265" s="23">
        <v>1</v>
      </c>
      <c r="E2265" s="24">
        <v>3158.68</v>
      </c>
      <c r="F2265" s="24">
        <f>E2265/100*$I$2*Main!$AF$2</f>
        <v>0</v>
      </c>
      <c r="G2265" s="25">
        <f>F2265*Main!$AF$4</f>
        <v>0</v>
      </c>
      <c r="H2265" s="28"/>
    </row>
    <row r="2266" spans="1:8" s="22" customFormat="1">
      <c r="A2266" s="326">
        <v>9150534</v>
      </c>
      <c r="B2266" s="329" t="s">
        <v>3816</v>
      </c>
      <c r="C2266" s="23" t="s">
        <v>52</v>
      </c>
      <c r="D2266" s="23">
        <v>1</v>
      </c>
      <c r="E2266" s="24">
        <v>3183.8</v>
      </c>
      <c r="F2266" s="24">
        <f>E2266/100*$I$2*Main!$AF$2</f>
        <v>0</v>
      </c>
      <c r="G2266" s="25">
        <f>F2266*Main!$AF$4</f>
        <v>0</v>
      </c>
      <c r="H2266" s="151"/>
    </row>
    <row r="2267" spans="1:8" s="22" customFormat="1">
      <c r="A2267" s="326">
        <v>9150535</v>
      </c>
      <c r="B2267" s="329" t="s">
        <v>3817</v>
      </c>
      <c r="C2267" s="23" t="s">
        <v>52</v>
      </c>
      <c r="D2267" s="23">
        <v>1</v>
      </c>
      <c r="E2267" s="24">
        <v>3208.94</v>
      </c>
      <c r="F2267" s="24">
        <f>E2267/100*$I$2*Main!$AF$2</f>
        <v>0</v>
      </c>
      <c r="G2267" s="25">
        <f>F2267*Main!$AF$4</f>
        <v>0</v>
      </c>
      <c r="H2267" s="28"/>
    </row>
    <row r="2268" spans="1:8" s="22" customFormat="1">
      <c r="A2268" s="326">
        <v>9150536</v>
      </c>
      <c r="B2268" s="329" t="s">
        <v>3818</v>
      </c>
      <c r="C2268" s="23" t="s">
        <v>52</v>
      </c>
      <c r="D2268" s="23">
        <v>1</v>
      </c>
      <c r="E2268" s="24">
        <v>3259.24</v>
      </c>
      <c r="F2268" s="24">
        <f>E2268/100*$I$2*Main!$AF$2</f>
        <v>0</v>
      </c>
      <c r="G2268" s="25">
        <f>F2268*Main!$AF$4</f>
        <v>0</v>
      </c>
      <c r="H2268" s="151"/>
    </row>
    <row r="2269" spans="1:8" s="22" customFormat="1">
      <c r="A2269" s="326">
        <v>9150559</v>
      </c>
      <c r="B2269" s="329" t="s">
        <v>3819</v>
      </c>
      <c r="C2269" s="23" t="s">
        <v>52</v>
      </c>
      <c r="D2269" s="23">
        <v>1</v>
      </c>
      <c r="E2269" s="24">
        <v>4022.64</v>
      </c>
      <c r="F2269" s="24">
        <f>E2269/100*$I$2*Main!$AF$2</f>
        <v>0</v>
      </c>
      <c r="G2269" s="25">
        <f>F2269*Main!$AF$4</f>
        <v>0</v>
      </c>
      <c r="H2269" s="28"/>
    </row>
    <row r="2270" spans="1:8" s="22" customFormat="1">
      <c r="A2270" s="326">
        <v>9150560</v>
      </c>
      <c r="B2270" s="329" t="s">
        <v>3820</v>
      </c>
      <c r="C2270" s="23" t="s">
        <v>52</v>
      </c>
      <c r="D2270" s="23">
        <v>1</v>
      </c>
      <c r="E2270" s="24">
        <v>4048.58</v>
      </c>
      <c r="F2270" s="24">
        <f>E2270/100*$I$2*Main!$AF$2</f>
        <v>0</v>
      </c>
      <c r="G2270" s="25">
        <f>F2270*Main!$AF$4</f>
        <v>0</v>
      </c>
      <c r="H2270" s="28"/>
    </row>
    <row r="2271" spans="1:8" s="22" customFormat="1">
      <c r="A2271" s="326">
        <v>9150562</v>
      </c>
      <c r="B2271" s="329" t="s">
        <v>3821</v>
      </c>
      <c r="C2271" s="23" t="s">
        <v>52</v>
      </c>
      <c r="D2271" s="23">
        <v>1</v>
      </c>
      <c r="E2271" s="24">
        <v>4091.78</v>
      </c>
      <c r="F2271" s="24">
        <f>E2271/100*$I$2*Main!$AF$2</f>
        <v>0</v>
      </c>
      <c r="G2271" s="25">
        <f>F2271*Main!$AF$4</f>
        <v>0</v>
      </c>
      <c r="H2271" s="28"/>
    </row>
    <row r="2272" spans="1:8" s="22" customFormat="1">
      <c r="A2272" s="326">
        <v>9150563</v>
      </c>
      <c r="B2272" s="329" t="s">
        <v>3822</v>
      </c>
      <c r="C2272" s="23" t="s">
        <v>52</v>
      </c>
      <c r="D2272" s="23">
        <v>1</v>
      </c>
      <c r="E2272" s="24">
        <v>4134.97</v>
      </c>
      <c r="F2272" s="24">
        <f>E2272/100*$I$2*Main!$AF$2</f>
        <v>0</v>
      </c>
      <c r="G2272" s="25">
        <f>F2272*Main!$AF$4</f>
        <v>0</v>
      </c>
      <c r="H2272" s="28"/>
    </row>
    <row r="2273" spans="1:8" s="22" customFormat="1">
      <c r="A2273" s="326">
        <v>9150564</v>
      </c>
      <c r="B2273" s="329" t="s">
        <v>3823</v>
      </c>
      <c r="C2273" s="23" t="s">
        <v>52</v>
      </c>
      <c r="D2273" s="23">
        <v>1</v>
      </c>
      <c r="E2273" s="24">
        <v>4178.18</v>
      </c>
      <c r="F2273" s="24">
        <f>E2273/100*$I$2*Main!$AF$2</f>
        <v>0</v>
      </c>
      <c r="G2273" s="25">
        <f>F2273*Main!$AF$4</f>
        <v>0</v>
      </c>
      <c r="H2273" s="28"/>
    </row>
    <row r="2274" spans="1:8" s="22" customFormat="1">
      <c r="A2274" s="326">
        <v>9150565</v>
      </c>
      <c r="B2274" s="329" t="s">
        <v>3824</v>
      </c>
      <c r="C2274" s="23" t="s">
        <v>52</v>
      </c>
      <c r="D2274" s="23">
        <v>1</v>
      </c>
      <c r="E2274" s="24">
        <v>4221.38</v>
      </c>
      <c r="F2274" s="24">
        <f>E2274/100*$I$2*Main!$AF$2</f>
        <v>0</v>
      </c>
      <c r="G2274" s="25">
        <f>F2274*Main!$AF$4</f>
        <v>0</v>
      </c>
      <c r="H2274" s="28"/>
    </row>
    <row r="2275" spans="1:8" s="22" customFormat="1">
      <c r="A2275" s="326">
        <v>9150566</v>
      </c>
      <c r="B2275" s="329" t="s">
        <v>3825</v>
      </c>
      <c r="C2275" s="23" t="s">
        <v>52</v>
      </c>
      <c r="D2275" s="23">
        <v>1</v>
      </c>
      <c r="E2275" s="24">
        <v>4264.6099999999997</v>
      </c>
      <c r="F2275" s="24">
        <f>E2275/100*$I$2*Main!$AF$2</f>
        <v>0</v>
      </c>
      <c r="G2275" s="25">
        <f>F2275*Main!$AF$4</f>
        <v>0</v>
      </c>
      <c r="H2275" s="28"/>
    </row>
    <row r="2276" spans="1:8" s="22" customFormat="1">
      <c r="A2276" s="326">
        <v>9150567</v>
      </c>
      <c r="B2276" s="329" t="s">
        <v>3826</v>
      </c>
      <c r="C2276" s="23" t="s">
        <v>52</v>
      </c>
      <c r="D2276" s="23">
        <v>1</v>
      </c>
      <c r="E2276" s="24">
        <v>4351</v>
      </c>
      <c r="F2276" s="24">
        <f>E2276/100*$I$2*Main!$AF$2</f>
        <v>0</v>
      </c>
      <c r="G2276" s="25">
        <f>F2276*Main!$AF$4</f>
        <v>0</v>
      </c>
      <c r="H2276" s="28"/>
    </row>
    <row r="2277" spans="1:8" s="22" customFormat="1">
      <c r="A2277" s="326">
        <v>9150824</v>
      </c>
      <c r="B2277" s="329" t="s">
        <v>3827</v>
      </c>
      <c r="C2277" s="23" t="s">
        <v>52</v>
      </c>
      <c r="D2277" s="23">
        <v>1</v>
      </c>
      <c r="E2277" s="24">
        <v>4138.22</v>
      </c>
      <c r="F2277" s="24">
        <f>E2277/100*$I$2*Main!$AF$2</f>
        <v>0</v>
      </c>
      <c r="G2277" s="25">
        <f>F2277*Main!$AF$4</f>
        <v>0</v>
      </c>
      <c r="H2277" s="28"/>
    </row>
    <row r="2278" spans="1:8" s="22" customFormat="1">
      <c r="A2278" s="326">
        <v>9150825</v>
      </c>
      <c r="B2278" s="329" t="s">
        <v>3828</v>
      </c>
      <c r="C2278" s="23" t="s">
        <v>52</v>
      </c>
      <c r="D2278" s="23">
        <v>1</v>
      </c>
      <c r="E2278" s="24">
        <v>4164.17</v>
      </c>
      <c r="F2278" s="24">
        <f>E2278/100*$I$2*Main!$AF$2</f>
        <v>0</v>
      </c>
      <c r="G2278" s="25">
        <f>F2278*Main!$AF$4</f>
        <v>0</v>
      </c>
      <c r="H2278" s="28"/>
    </row>
    <row r="2279" spans="1:8" s="22" customFormat="1">
      <c r="A2279" s="326">
        <v>9150826</v>
      </c>
      <c r="B2279" s="329" t="s">
        <v>3829</v>
      </c>
      <c r="C2279" s="23" t="s">
        <v>52</v>
      </c>
      <c r="D2279" s="23">
        <v>1</v>
      </c>
      <c r="E2279" s="24">
        <v>4207.34</v>
      </c>
      <c r="F2279" s="24">
        <f>E2279/100*$I$2*Main!$AF$2</f>
        <v>0</v>
      </c>
      <c r="G2279" s="25">
        <f>F2279*Main!$AF$4</f>
        <v>0</v>
      </c>
      <c r="H2279" s="28"/>
    </row>
    <row r="2280" spans="1:8" s="22" customFormat="1">
      <c r="A2280" s="326">
        <v>9150827</v>
      </c>
      <c r="B2280" s="329" t="s">
        <v>3830</v>
      </c>
      <c r="C2280" s="23" t="s">
        <v>52</v>
      </c>
      <c r="D2280" s="23">
        <v>1</v>
      </c>
      <c r="E2280" s="24">
        <v>4250.54</v>
      </c>
      <c r="F2280" s="24">
        <f>E2280/100*$I$2*Main!$AF$2</f>
        <v>0</v>
      </c>
      <c r="G2280" s="25">
        <f>F2280*Main!$AF$4</f>
        <v>0</v>
      </c>
      <c r="H2280" s="28"/>
    </row>
    <row r="2281" spans="1:8" s="22" customFormat="1">
      <c r="A2281" s="326">
        <v>9150828</v>
      </c>
      <c r="B2281" s="329" t="s">
        <v>3831</v>
      </c>
      <c r="C2281" s="23" t="s">
        <v>52</v>
      </c>
      <c r="D2281" s="23">
        <v>1</v>
      </c>
      <c r="E2281" s="24">
        <v>4293.7700000000004</v>
      </c>
      <c r="F2281" s="24">
        <f>E2281/100*$I$2*Main!$AF$2</f>
        <v>0</v>
      </c>
      <c r="G2281" s="25">
        <f>F2281*Main!$AF$4</f>
        <v>0</v>
      </c>
      <c r="H2281" s="28"/>
    </row>
    <row r="2282" spans="1:8" s="22" customFormat="1">
      <c r="A2282" s="326">
        <v>9150829</v>
      </c>
      <c r="B2282" s="329" t="s">
        <v>3832</v>
      </c>
      <c r="C2282" s="23" t="s">
        <v>52</v>
      </c>
      <c r="D2282" s="23">
        <v>1</v>
      </c>
      <c r="E2282" s="24">
        <v>3971.58</v>
      </c>
      <c r="F2282" s="24">
        <f>E2282/100*$I$2*Main!$AF$2</f>
        <v>0</v>
      </c>
      <c r="G2282" s="25">
        <f>F2282*Main!$AF$4</f>
        <v>0</v>
      </c>
      <c r="H2282" s="28"/>
    </row>
    <row r="2283" spans="1:8" s="22" customFormat="1">
      <c r="A2283" s="326">
        <v>9150830</v>
      </c>
      <c r="B2283" s="329" t="s">
        <v>3833</v>
      </c>
      <c r="C2283" s="23" t="s">
        <v>52</v>
      </c>
      <c r="D2283" s="23">
        <v>1</v>
      </c>
      <c r="E2283" s="24">
        <v>4380.17</v>
      </c>
      <c r="F2283" s="24">
        <f>E2283/100*$I$2*Main!$AF$2</f>
        <v>0</v>
      </c>
      <c r="G2283" s="25">
        <f>F2283*Main!$AF$4</f>
        <v>0</v>
      </c>
      <c r="H2283" s="28"/>
    </row>
    <row r="2284" spans="1:8" s="22" customFormat="1">
      <c r="A2284" s="326">
        <v>9150841</v>
      </c>
      <c r="B2284" s="329" t="s">
        <v>3834</v>
      </c>
      <c r="C2284" s="23" t="s">
        <v>52</v>
      </c>
      <c r="D2284" s="23">
        <v>1</v>
      </c>
      <c r="E2284" s="24">
        <v>4466.5600000000004</v>
      </c>
      <c r="F2284" s="24">
        <f>E2284/100*$I$2*Main!$AF$2</f>
        <v>0</v>
      </c>
      <c r="G2284" s="25">
        <f>F2284*Main!$AF$4</f>
        <v>0</v>
      </c>
      <c r="H2284" s="28"/>
    </row>
    <row r="2285" spans="1:8" s="22" customFormat="1">
      <c r="A2285" s="326">
        <v>9150850</v>
      </c>
      <c r="B2285" s="329" t="s">
        <v>3835</v>
      </c>
      <c r="C2285" s="23" t="s">
        <v>52</v>
      </c>
      <c r="D2285" s="23">
        <v>1</v>
      </c>
      <c r="E2285" s="24">
        <v>6373.93</v>
      </c>
      <c r="F2285" s="24">
        <f>E2285/100*$I$2*Main!$AF$2</f>
        <v>0</v>
      </c>
      <c r="G2285" s="25">
        <f>F2285*Main!$AF$4</f>
        <v>0</v>
      </c>
      <c r="H2285" s="28"/>
    </row>
    <row r="2286" spans="1:8" s="22" customFormat="1">
      <c r="A2286" s="326">
        <v>9150851</v>
      </c>
      <c r="B2286" s="329" t="s">
        <v>3836</v>
      </c>
      <c r="C2286" s="23" t="s">
        <v>52</v>
      </c>
      <c r="D2286" s="23">
        <v>1</v>
      </c>
      <c r="E2286" s="24">
        <v>6413.5</v>
      </c>
      <c r="F2286" s="24">
        <f>E2286/100*$I$2*Main!$AF$2</f>
        <v>0</v>
      </c>
      <c r="G2286" s="25">
        <f>F2286*Main!$AF$4</f>
        <v>0</v>
      </c>
      <c r="H2286" s="28"/>
    </row>
    <row r="2287" spans="1:8" s="22" customFormat="1">
      <c r="A2287" s="326">
        <v>9150852</v>
      </c>
      <c r="B2287" s="329" t="s">
        <v>3837</v>
      </c>
      <c r="C2287" s="23" t="s">
        <v>52</v>
      </c>
      <c r="D2287" s="23">
        <v>1</v>
      </c>
      <c r="E2287" s="24">
        <v>6453.08</v>
      </c>
      <c r="F2287" s="24">
        <f>E2287/100*$I$2*Main!$AF$2</f>
        <v>0</v>
      </c>
      <c r="G2287" s="25">
        <f>F2287*Main!$AF$4</f>
        <v>0</v>
      </c>
      <c r="H2287" s="28"/>
    </row>
    <row r="2288" spans="1:8" s="22" customFormat="1">
      <c r="A2288" s="326">
        <v>9150853</v>
      </c>
      <c r="B2288" s="329" t="s">
        <v>3838</v>
      </c>
      <c r="C2288" s="23" t="s">
        <v>52</v>
      </c>
      <c r="D2288" s="23">
        <v>1</v>
      </c>
      <c r="E2288" s="24">
        <v>6492.64</v>
      </c>
      <c r="F2288" s="24">
        <f>E2288/100*$I$2*Main!$AF$2</f>
        <v>0</v>
      </c>
      <c r="G2288" s="25">
        <f>F2288*Main!$AF$4</f>
        <v>0</v>
      </c>
      <c r="H2288" s="28"/>
    </row>
    <row r="2289" spans="1:8" s="22" customFormat="1">
      <c r="A2289" s="326">
        <v>9150854</v>
      </c>
      <c r="B2289" s="329" t="s">
        <v>3839</v>
      </c>
      <c r="C2289" s="23" t="s">
        <v>52</v>
      </c>
      <c r="D2289" s="23">
        <v>1</v>
      </c>
      <c r="E2289" s="24">
        <v>6736.06</v>
      </c>
      <c r="F2289" s="24">
        <f>E2289/100*$I$2*Main!$AF$2</f>
        <v>0</v>
      </c>
      <c r="G2289" s="25">
        <f>F2289*Main!$AF$4</f>
        <v>0</v>
      </c>
      <c r="H2289" s="28"/>
    </row>
    <row r="2290" spans="1:8" s="22" customFormat="1">
      <c r="A2290" s="326">
        <v>9150842</v>
      </c>
      <c r="B2290" s="329" t="s">
        <v>3840</v>
      </c>
      <c r="C2290" s="23" t="s">
        <v>52</v>
      </c>
      <c r="D2290" s="23">
        <v>1</v>
      </c>
      <c r="E2290" s="24">
        <v>7090.84</v>
      </c>
      <c r="F2290" s="24">
        <f>E2290/100*$I$2*Main!$AF$2</f>
        <v>0</v>
      </c>
      <c r="G2290" s="25">
        <f>F2290*Main!$AF$4</f>
        <v>0</v>
      </c>
      <c r="H2290" s="151"/>
    </row>
    <row r="2291" spans="1:8" s="22" customFormat="1">
      <c r="A2291" s="326">
        <v>9150843</v>
      </c>
      <c r="B2291" s="329" t="s">
        <v>3841</v>
      </c>
      <c r="C2291" s="23" t="s">
        <v>52</v>
      </c>
      <c r="D2291" s="23">
        <v>1</v>
      </c>
      <c r="E2291" s="24">
        <v>7119.8</v>
      </c>
      <c r="F2291" s="24">
        <f>E2291/100*$I$2*Main!$AF$2</f>
        <v>0</v>
      </c>
      <c r="G2291" s="25">
        <f>F2291*Main!$AF$4</f>
        <v>0</v>
      </c>
      <c r="H2291" s="28"/>
    </row>
    <row r="2292" spans="1:8" s="22" customFormat="1">
      <c r="A2292" s="326">
        <v>9150844</v>
      </c>
      <c r="B2292" s="329" t="s">
        <v>3842</v>
      </c>
      <c r="C2292" s="23" t="s">
        <v>52</v>
      </c>
      <c r="D2292" s="23">
        <v>1</v>
      </c>
      <c r="E2292" s="24">
        <v>7168.09</v>
      </c>
      <c r="F2292" s="24">
        <f>E2292/100*$I$2*Main!$AF$2</f>
        <v>0</v>
      </c>
      <c r="G2292" s="25">
        <f>F2292*Main!$AF$4</f>
        <v>0</v>
      </c>
      <c r="H2292" s="151"/>
    </row>
    <row r="2293" spans="1:8" s="22" customFormat="1">
      <c r="A2293" s="326">
        <v>9150845</v>
      </c>
      <c r="B2293" s="329" t="s">
        <v>3843</v>
      </c>
      <c r="C2293" s="23" t="s">
        <v>52</v>
      </c>
      <c r="D2293" s="23">
        <v>1</v>
      </c>
      <c r="E2293" s="24">
        <v>7216.36</v>
      </c>
      <c r="F2293" s="24">
        <f>E2293/100*$I$2*Main!$AF$2</f>
        <v>0</v>
      </c>
      <c r="G2293" s="25">
        <f>F2293*Main!$AF$4</f>
        <v>0</v>
      </c>
      <c r="H2293" s="28"/>
    </row>
    <row r="2294" spans="1:8" s="22" customFormat="1">
      <c r="A2294" s="326">
        <v>9150846</v>
      </c>
      <c r="B2294" s="329" t="s">
        <v>3844</v>
      </c>
      <c r="C2294" s="23" t="s">
        <v>52</v>
      </c>
      <c r="D2294" s="23">
        <v>1</v>
      </c>
      <c r="E2294" s="24">
        <v>6671.39</v>
      </c>
      <c r="F2294" s="24">
        <f>E2294/100*$I$2*Main!$AF$2</f>
        <v>0</v>
      </c>
      <c r="G2294" s="25">
        <f>F2294*Main!$AF$4</f>
        <v>0</v>
      </c>
      <c r="H2294" s="151"/>
    </row>
    <row r="2295" spans="1:8" s="22" customFormat="1">
      <c r="A2295" s="326">
        <v>9150847</v>
      </c>
      <c r="B2295" s="329" t="s">
        <v>3845</v>
      </c>
      <c r="C2295" s="23" t="s">
        <v>52</v>
      </c>
      <c r="D2295" s="23">
        <v>1</v>
      </c>
      <c r="E2295" s="24">
        <v>7520.32</v>
      </c>
      <c r="F2295" s="24">
        <f>E2295/100*$I$2*Main!$AF$2</f>
        <v>0</v>
      </c>
      <c r="G2295" s="25">
        <f>F2295*Main!$AF$4</f>
        <v>0</v>
      </c>
      <c r="H2295" s="151"/>
    </row>
    <row r="2296" spans="1:8" s="22" customFormat="1">
      <c r="A2296" s="326">
        <v>9150848</v>
      </c>
      <c r="B2296" s="329" t="s">
        <v>3846</v>
      </c>
      <c r="C2296" s="23" t="s">
        <v>52</v>
      </c>
      <c r="D2296" s="23">
        <v>1</v>
      </c>
      <c r="E2296" s="24">
        <v>6836.88</v>
      </c>
      <c r="F2296" s="24">
        <f>E2296/100*$I$2*Main!$AF$2</f>
        <v>0</v>
      </c>
      <c r="G2296" s="25">
        <f>F2296*Main!$AF$4</f>
        <v>0</v>
      </c>
      <c r="H2296" s="151"/>
    </row>
    <row r="2297" spans="1:8" s="22" customFormat="1">
      <c r="A2297" s="326">
        <v>9150849</v>
      </c>
      <c r="B2297" s="329" t="s">
        <v>3847</v>
      </c>
      <c r="C2297" s="23" t="s">
        <v>52</v>
      </c>
      <c r="D2297" s="23">
        <v>1</v>
      </c>
      <c r="E2297" s="24">
        <v>7628.39</v>
      </c>
      <c r="F2297" s="24">
        <f>E2297/100*$I$2*Main!$AF$2</f>
        <v>0</v>
      </c>
      <c r="G2297" s="25">
        <f>F2297*Main!$AF$4</f>
        <v>0</v>
      </c>
      <c r="H2297" s="28"/>
    </row>
    <row r="2298" spans="1:8" s="22" customFormat="1">
      <c r="A2298" s="326">
        <v>9150855</v>
      </c>
      <c r="B2298" s="329" t="s">
        <v>3848</v>
      </c>
      <c r="C2298" s="23" t="s">
        <v>52</v>
      </c>
      <c r="D2298" s="23">
        <v>1</v>
      </c>
      <c r="E2298" s="24">
        <v>4282.7299999999996</v>
      </c>
      <c r="F2298" s="24">
        <f>E2298/100*$I$2*Main!$AF$2</f>
        <v>0</v>
      </c>
      <c r="G2298" s="25">
        <f>F2298*Main!$AF$4</f>
        <v>0</v>
      </c>
      <c r="H2298" s="28"/>
    </row>
    <row r="2299" spans="1:8" s="22" customFormat="1">
      <c r="A2299" s="326">
        <v>9150856</v>
      </c>
      <c r="B2299" s="329" t="s">
        <v>3849</v>
      </c>
      <c r="C2299" s="23" t="s">
        <v>52</v>
      </c>
      <c r="D2299" s="23">
        <v>1</v>
      </c>
      <c r="E2299" s="24">
        <v>4308.6499999999996</v>
      </c>
      <c r="F2299" s="24">
        <f>E2299/100*$I$2*Main!$AF$2</f>
        <v>0</v>
      </c>
      <c r="G2299" s="25">
        <f>F2299*Main!$AF$4</f>
        <v>0</v>
      </c>
      <c r="H2299" s="28"/>
    </row>
    <row r="2300" spans="1:8" s="22" customFormat="1">
      <c r="A2300" s="326">
        <v>9150857</v>
      </c>
      <c r="B2300" s="329" t="s">
        <v>3850</v>
      </c>
      <c r="C2300" s="23" t="s">
        <v>52</v>
      </c>
      <c r="D2300" s="23">
        <v>1</v>
      </c>
      <c r="E2300" s="24">
        <v>4351.8500000000004</v>
      </c>
      <c r="F2300" s="24">
        <f>E2300/100*$I$2*Main!$AF$2</f>
        <v>0</v>
      </c>
      <c r="G2300" s="25">
        <f>F2300*Main!$AF$4</f>
        <v>0</v>
      </c>
      <c r="H2300" s="151"/>
    </row>
    <row r="2301" spans="1:8" s="22" customFormat="1">
      <c r="A2301" s="326">
        <v>9150858</v>
      </c>
      <c r="B2301" s="329" t="s">
        <v>3851</v>
      </c>
      <c r="C2301" s="23" t="s">
        <v>52</v>
      </c>
      <c r="D2301" s="23">
        <v>1</v>
      </c>
      <c r="E2301" s="24">
        <v>4395.0600000000004</v>
      </c>
      <c r="F2301" s="24">
        <f>E2301/100*$I$2*Main!$AF$2</f>
        <v>0</v>
      </c>
      <c r="G2301" s="25">
        <f>F2301*Main!$AF$4</f>
        <v>0</v>
      </c>
      <c r="H2301" s="151"/>
    </row>
    <row r="2302" spans="1:8" s="22" customFormat="1">
      <c r="A2302" s="326">
        <v>9150859</v>
      </c>
      <c r="B2302" s="329" t="s">
        <v>3852</v>
      </c>
      <c r="C2302" s="23" t="s">
        <v>52</v>
      </c>
      <c r="D2302" s="23">
        <v>1</v>
      </c>
      <c r="E2302" s="24">
        <v>4438.25</v>
      </c>
      <c r="F2302" s="24">
        <f>E2302/100*$I$2*Main!$AF$2</f>
        <v>0</v>
      </c>
      <c r="G2302" s="25">
        <f>F2302*Main!$AF$4</f>
        <v>0</v>
      </c>
      <c r="H2302" s="28"/>
    </row>
    <row r="2303" spans="1:8" s="22" customFormat="1">
      <c r="A2303" s="326">
        <v>9150860</v>
      </c>
      <c r="B2303" s="329" t="s">
        <v>3853</v>
      </c>
      <c r="C2303" s="23" t="s">
        <v>52</v>
      </c>
      <c r="D2303" s="23">
        <v>1</v>
      </c>
      <c r="E2303" s="24">
        <v>4481.4399999999996</v>
      </c>
      <c r="F2303" s="24">
        <f>E2303/100*$I$2*Main!$AF$2</f>
        <v>0</v>
      </c>
      <c r="G2303" s="25">
        <f>F2303*Main!$AF$4</f>
        <v>0</v>
      </c>
      <c r="H2303" s="151"/>
    </row>
    <row r="2304" spans="1:8" s="22" customFormat="1">
      <c r="A2304" s="326">
        <v>9150861</v>
      </c>
      <c r="B2304" s="329" t="s">
        <v>3854</v>
      </c>
      <c r="C2304" s="23" t="s">
        <v>52</v>
      </c>
      <c r="D2304" s="23">
        <v>1</v>
      </c>
      <c r="E2304" s="24">
        <v>4524.6499999999996</v>
      </c>
      <c r="F2304" s="24">
        <f>E2304/100*$I$2*Main!$AF$2</f>
        <v>0</v>
      </c>
      <c r="G2304" s="25">
        <f>F2304*Main!$AF$4</f>
        <v>0</v>
      </c>
      <c r="H2304" s="28"/>
    </row>
    <row r="2305" spans="1:8" s="22" customFormat="1">
      <c r="A2305" s="326">
        <v>9150862</v>
      </c>
      <c r="B2305" s="329" t="s">
        <v>3855</v>
      </c>
      <c r="C2305" s="23" t="s">
        <v>52</v>
      </c>
      <c r="D2305" s="23">
        <v>1</v>
      </c>
      <c r="E2305" s="24">
        <v>4611.07</v>
      </c>
      <c r="F2305" s="24">
        <f>E2305/100*$I$2*Main!$AF$2</f>
        <v>0</v>
      </c>
      <c r="G2305" s="25">
        <f>F2305*Main!$AF$4</f>
        <v>0</v>
      </c>
      <c r="H2305" s="151"/>
    </row>
    <row r="2306" spans="1:8" s="22" customFormat="1">
      <c r="A2306" s="326">
        <v>9150871</v>
      </c>
      <c r="B2306" s="329" t="s">
        <v>3856</v>
      </c>
      <c r="C2306" s="23" t="s">
        <v>52</v>
      </c>
      <c r="D2306" s="23">
        <v>1</v>
      </c>
      <c r="E2306" s="24">
        <v>7047.3</v>
      </c>
      <c r="F2306" s="24">
        <f>E2306/100*$I$2*Main!$AF$2</f>
        <v>0</v>
      </c>
      <c r="G2306" s="25">
        <f>F2306*Main!$AF$4</f>
        <v>0</v>
      </c>
      <c r="H2306" s="151"/>
    </row>
    <row r="2307" spans="1:8" s="22" customFormat="1">
      <c r="A2307" s="326">
        <v>9150872</v>
      </c>
      <c r="B2307" s="329" t="s">
        <v>3857</v>
      </c>
      <c r="C2307" s="23" t="s">
        <v>52</v>
      </c>
      <c r="D2307" s="23">
        <v>1</v>
      </c>
      <c r="E2307" s="24">
        <v>7092.11</v>
      </c>
      <c r="F2307" s="24">
        <f>E2307/100*$I$2*Main!$AF$2</f>
        <v>0</v>
      </c>
      <c r="G2307" s="25">
        <f>F2307*Main!$AF$4</f>
        <v>0</v>
      </c>
      <c r="H2307" s="151"/>
    </row>
    <row r="2308" spans="1:8" s="22" customFormat="1">
      <c r="A2308" s="326">
        <v>9150873</v>
      </c>
      <c r="B2308" s="329" t="s">
        <v>3858</v>
      </c>
      <c r="C2308" s="23" t="s">
        <v>52</v>
      </c>
      <c r="D2308" s="23">
        <v>1</v>
      </c>
      <c r="E2308" s="24">
        <v>7136.9</v>
      </c>
      <c r="F2308" s="24">
        <f>E2308/100*$I$2*Main!$AF$2</f>
        <v>0</v>
      </c>
      <c r="G2308" s="25">
        <f>F2308*Main!$AF$4</f>
        <v>0</v>
      </c>
      <c r="H2308" s="151"/>
    </row>
    <row r="2309" spans="1:8" s="22" customFormat="1">
      <c r="A2309" s="326">
        <v>9150874</v>
      </c>
      <c r="B2309" s="329" t="s">
        <v>3859</v>
      </c>
      <c r="C2309" s="23" t="s">
        <v>52</v>
      </c>
      <c r="D2309" s="23">
        <v>1</v>
      </c>
      <c r="E2309" s="24">
        <v>7181.71</v>
      </c>
      <c r="F2309" s="24">
        <f>E2309/100*$I$2*Main!$AF$2</f>
        <v>0</v>
      </c>
      <c r="G2309" s="25">
        <f>F2309*Main!$AF$4</f>
        <v>0</v>
      </c>
      <c r="H2309" s="151"/>
    </row>
    <row r="2310" spans="1:8" s="22" customFormat="1">
      <c r="A2310" s="326">
        <v>9150875</v>
      </c>
      <c r="B2310" s="329" t="s">
        <v>3860</v>
      </c>
      <c r="C2310" s="23" t="s">
        <v>52</v>
      </c>
      <c r="D2310" s="23">
        <v>1</v>
      </c>
      <c r="E2310" s="24">
        <v>7271.32</v>
      </c>
      <c r="F2310" s="24">
        <f>E2310/100*$I$2*Main!$AF$2</f>
        <v>0</v>
      </c>
      <c r="G2310" s="25">
        <f>F2310*Main!$AF$4</f>
        <v>0</v>
      </c>
      <c r="H2310" s="151"/>
    </row>
    <row r="2311" spans="1:8" s="22" customFormat="1">
      <c r="A2311" s="326">
        <v>9150863</v>
      </c>
      <c r="B2311" s="329" t="s">
        <v>3861</v>
      </c>
      <c r="C2311" s="23" t="s">
        <v>52</v>
      </c>
      <c r="D2311" s="23">
        <v>1</v>
      </c>
      <c r="E2311" s="24">
        <v>8671.6200000000008</v>
      </c>
      <c r="F2311" s="24">
        <f>E2311/100*$I$2*Main!$AF$2</f>
        <v>0</v>
      </c>
      <c r="G2311" s="25">
        <f>F2311*Main!$AF$4</f>
        <v>0</v>
      </c>
      <c r="H2311" s="28"/>
    </row>
    <row r="2312" spans="1:8" s="22" customFormat="1">
      <c r="A2312" s="326">
        <v>9150864</v>
      </c>
      <c r="B2312" s="329" t="s">
        <v>3862</v>
      </c>
      <c r="C2312" s="23" t="s">
        <v>52</v>
      </c>
      <c r="D2312" s="23">
        <v>1</v>
      </c>
      <c r="E2312" s="24">
        <v>8705.4</v>
      </c>
      <c r="F2312" s="24">
        <f>E2312/100*$I$2*Main!$AF$2</f>
        <v>0</v>
      </c>
      <c r="G2312" s="25">
        <f>F2312*Main!$AF$4</f>
        <v>0</v>
      </c>
      <c r="H2312" s="28"/>
    </row>
    <row r="2313" spans="1:8" s="22" customFormat="1">
      <c r="A2313" s="326">
        <v>9150865</v>
      </c>
      <c r="B2313" s="329" t="s">
        <v>3863</v>
      </c>
      <c r="C2313" s="23" t="s">
        <v>52</v>
      </c>
      <c r="D2313" s="23">
        <v>1</v>
      </c>
      <c r="E2313" s="24">
        <v>8761.7199999999993</v>
      </c>
      <c r="F2313" s="24">
        <f>E2313/100*$I$2*Main!$AF$2</f>
        <v>0</v>
      </c>
      <c r="G2313" s="25">
        <f>F2313*Main!$AF$4</f>
        <v>0</v>
      </c>
      <c r="H2313" s="28"/>
    </row>
    <row r="2314" spans="1:8" s="22" customFormat="1">
      <c r="A2314" s="326">
        <v>9150866</v>
      </c>
      <c r="B2314" s="329" t="s">
        <v>3864</v>
      </c>
      <c r="C2314" s="23" t="s">
        <v>52</v>
      </c>
      <c r="D2314" s="23">
        <v>1</v>
      </c>
      <c r="E2314" s="24">
        <v>8951.4</v>
      </c>
      <c r="F2314" s="24">
        <f>E2314/100*$I$2*Main!$AF$2</f>
        <v>0</v>
      </c>
      <c r="G2314" s="25">
        <f>F2314*Main!$AF$4</f>
        <v>0</v>
      </c>
      <c r="H2314" s="28"/>
    </row>
    <row r="2315" spans="1:8" s="22" customFormat="1">
      <c r="A2315" s="326">
        <v>9150867</v>
      </c>
      <c r="B2315" s="329" t="s">
        <v>3865</v>
      </c>
      <c r="C2315" s="23" t="s">
        <v>52</v>
      </c>
      <c r="D2315" s="23">
        <v>1</v>
      </c>
      <c r="E2315" s="24">
        <v>8901.2900000000009</v>
      </c>
      <c r="F2315" s="24">
        <f>E2315/100*$I$2*Main!$AF$2</f>
        <v>0</v>
      </c>
      <c r="G2315" s="25">
        <f>F2315*Main!$AF$4</f>
        <v>0</v>
      </c>
      <c r="H2315" s="28"/>
    </row>
    <row r="2316" spans="1:8" s="22" customFormat="1">
      <c r="A2316" s="326">
        <v>9150868</v>
      </c>
      <c r="B2316" s="329" t="s">
        <v>3866</v>
      </c>
      <c r="C2316" s="23" t="s">
        <v>52</v>
      </c>
      <c r="D2316" s="23">
        <v>1</v>
      </c>
      <c r="E2316" s="24">
        <v>8985.1</v>
      </c>
      <c r="F2316" s="24">
        <f>E2316/100*$I$2*Main!$AF$2</f>
        <v>0</v>
      </c>
      <c r="G2316" s="25">
        <f>F2316*Main!$AF$4</f>
        <v>0</v>
      </c>
      <c r="H2316" s="28"/>
    </row>
    <row r="2317" spans="1:8" s="22" customFormat="1">
      <c r="A2317" s="326">
        <v>9150869</v>
      </c>
      <c r="B2317" s="329" t="s">
        <v>3867</v>
      </c>
      <c r="C2317" s="23" t="s">
        <v>52</v>
      </c>
      <c r="D2317" s="23">
        <v>1</v>
      </c>
      <c r="E2317" s="24">
        <v>9096.91</v>
      </c>
      <c r="F2317" s="24">
        <f>E2317/100*$I$2*Main!$AF$2</f>
        <v>0</v>
      </c>
      <c r="G2317" s="25">
        <f>F2317*Main!$AF$4</f>
        <v>0</v>
      </c>
      <c r="H2317" s="151"/>
    </row>
    <row r="2318" spans="1:8" s="22" customFormat="1">
      <c r="A2318" s="326">
        <v>9150870</v>
      </c>
      <c r="B2318" s="329" t="s">
        <v>3868</v>
      </c>
      <c r="C2318" s="23" t="s">
        <v>52</v>
      </c>
      <c r="D2318" s="23">
        <v>1</v>
      </c>
      <c r="E2318" s="24">
        <v>9575.9599999999991</v>
      </c>
      <c r="F2318" s="24">
        <f>E2318/100*$I$2*Main!$AF$2</f>
        <v>0</v>
      </c>
      <c r="G2318" s="25">
        <f>F2318*Main!$AF$4</f>
        <v>0</v>
      </c>
      <c r="H2318" s="28"/>
    </row>
    <row r="2319" spans="1:8" s="22" customFormat="1">
      <c r="A2319" s="326">
        <v>9150876</v>
      </c>
      <c r="B2319" s="329" t="s">
        <v>3869</v>
      </c>
      <c r="C2319" s="23" t="s">
        <v>52</v>
      </c>
      <c r="D2319" s="23">
        <v>1</v>
      </c>
      <c r="E2319" s="24">
        <v>4456.1000000000004</v>
      </c>
      <c r="F2319" s="24">
        <f>E2319/100*$I$2*Main!$AF$2</f>
        <v>0</v>
      </c>
      <c r="G2319" s="25">
        <f>F2319*Main!$AF$4</f>
        <v>0</v>
      </c>
      <c r="H2319" s="28"/>
    </row>
    <row r="2320" spans="1:8" s="22" customFormat="1">
      <c r="A2320" s="326">
        <v>9150877</v>
      </c>
      <c r="B2320" s="329" t="s">
        <v>3870</v>
      </c>
      <c r="C2320" s="23" t="s">
        <v>52</v>
      </c>
      <c r="D2320" s="23">
        <v>1</v>
      </c>
      <c r="E2320" s="24">
        <v>4482.01</v>
      </c>
      <c r="F2320" s="24">
        <f>E2320/100*$I$2*Main!$AF$2</f>
        <v>0</v>
      </c>
      <c r="G2320" s="25">
        <f>F2320*Main!$AF$4</f>
        <v>0</v>
      </c>
      <c r="H2320" s="28"/>
    </row>
    <row r="2321" spans="1:8" s="22" customFormat="1">
      <c r="A2321" s="326">
        <v>9150878</v>
      </c>
      <c r="B2321" s="329" t="s">
        <v>3871</v>
      </c>
      <c r="C2321" s="23" t="s">
        <v>52</v>
      </c>
      <c r="D2321" s="23">
        <v>1</v>
      </c>
      <c r="E2321" s="24">
        <v>4525.22</v>
      </c>
      <c r="F2321" s="24">
        <f>E2321/100*$I$2*Main!$AF$2</f>
        <v>0</v>
      </c>
      <c r="G2321" s="25">
        <f>F2321*Main!$AF$4</f>
        <v>0</v>
      </c>
      <c r="H2321" s="28"/>
    </row>
    <row r="2322" spans="1:8" s="22" customFormat="1">
      <c r="A2322" s="326">
        <v>9150879</v>
      </c>
      <c r="B2322" s="329" t="s">
        <v>3872</v>
      </c>
      <c r="C2322" s="23" t="s">
        <v>52</v>
      </c>
      <c r="D2322" s="23">
        <v>1</v>
      </c>
      <c r="E2322" s="24">
        <v>4568.42</v>
      </c>
      <c r="F2322" s="24">
        <f>E2322/100*$I$2*Main!$AF$2</f>
        <v>0</v>
      </c>
      <c r="G2322" s="25">
        <f>F2322*Main!$AF$4</f>
        <v>0</v>
      </c>
      <c r="H2322" s="28"/>
    </row>
    <row r="2323" spans="1:8" s="22" customFormat="1">
      <c r="A2323" s="326">
        <v>9150880</v>
      </c>
      <c r="B2323" s="329" t="s">
        <v>3873</v>
      </c>
      <c r="C2323" s="23" t="s">
        <v>52</v>
      </c>
      <c r="D2323" s="23">
        <v>1</v>
      </c>
      <c r="E2323" s="24">
        <v>4611.62</v>
      </c>
      <c r="F2323" s="24">
        <f>E2323/100*$I$2*Main!$AF$2</f>
        <v>0</v>
      </c>
      <c r="G2323" s="25">
        <f>F2323*Main!$AF$4</f>
        <v>0</v>
      </c>
      <c r="H2323" s="28"/>
    </row>
    <row r="2324" spans="1:8" s="22" customFormat="1">
      <c r="A2324" s="326">
        <v>9150881</v>
      </c>
      <c r="B2324" s="329" t="s">
        <v>3874</v>
      </c>
      <c r="C2324" s="23" t="s">
        <v>52</v>
      </c>
      <c r="D2324" s="23">
        <v>1</v>
      </c>
      <c r="E2324" s="24">
        <v>4654.84</v>
      </c>
      <c r="F2324" s="24">
        <f>E2324/100*$I$2*Main!$AF$2</f>
        <v>0</v>
      </c>
      <c r="G2324" s="25">
        <f>F2324*Main!$AF$4</f>
        <v>0</v>
      </c>
      <c r="H2324" s="28"/>
    </row>
    <row r="2325" spans="1:8" s="22" customFormat="1">
      <c r="A2325" s="326">
        <v>9150882</v>
      </c>
      <c r="B2325" s="329" t="s">
        <v>3875</v>
      </c>
      <c r="C2325" s="23" t="s">
        <v>52</v>
      </c>
      <c r="D2325" s="23">
        <v>1</v>
      </c>
      <c r="E2325" s="24">
        <v>4698.04</v>
      </c>
      <c r="F2325" s="24">
        <f>E2325/100*$I$2*Main!$AF$2</f>
        <v>0</v>
      </c>
      <c r="G2325" s="25">
        <f>F2325*Main!$AF$4</f>
        <v>0</v>
      </c>
      <c r="H2325" s="28"/>
    </row>
    <row r="2326" spans="1:8" s="22" customFormat="1">
      <c r="A2326" s="326">
        <v>9150883</v>
      </c>
      <c r="B2326" s="329" t="s">
        <v>3876</v>
      </c>
      <c r="C2326" s="23" t="s">
        <v>52</v>
      </c>
      <c r="D2326" s="23">
        <v>1</v>
      </c>
      <c r="E2326" s="24">
        <v>4784.41</v>
      </c>
      <c r="F2326" s="24">
        <f>E2326/100*$I$2*Main!$AF$2</f>
        <v>0</v>
      </c>
      <c r="G2326" s="25">
        <f>F2326*Main!$AF$4</f>
        <v>0</v>
      </c>
      <c r="H2326" s="28"/>
    </row>
    <row r="2327" spans="1:8" s="22" customFormat="1">
      <c r="A2327" s="326">
        <v>9234471</v>
      </c>
      <c r="B2327" s="329" t="s">
        <v>3877</v>
      </c>
      <c r="C2327" s="23" t="s">
        <v>52</v>
      </c>
      <c r="D2327" s="23">
        <v>1</v>
      </c>
      <c r="E2327" s="24">
        <v>2797.33</v>
      </c>
      <c r="F2327" s="24">
        <f>E2327/100*$I$2*Main!$AF$2</f>
        <v>0</v>
      </c>
      <c r="G2327" s="25">
        <f>F2327*Main!$AF$4</f>
        <v>0</v>
      </c>
      <c r="H2327" s="28"/>
    </row>
    <row r="2328" spans="1:8" s="22" customFormat="1">
      <c r="A2328" s="326">
        <v>9150484</v>
      </c>
      <c r="B2328" s="329" t="s">
        <v>3878</v>
      </c>
      <c r="C2328" s="23" t="s">
        <v>52</v>
      </c>
      <c r="D2328" s="23">
        <v>1</v>
      </c>
      <c r="E2328" s="24">
        <v>2053.1999999999998</v>
      </c>
      <c r="F2328" s="24">
        <f>E2328/100*$I$2*Main!$AF$2</f>
        <v>0</v>
      </c>
      <c r="G2328" s="25">
        <f>F2328*Main!$AF$4</f>
        <v>0</v>
      </c>
      <c r="H2328" s="28"/>
    </row>
    <row r="2329" spans="1:8" s="22" customFormat="1">
      <c r="A2329" s="326">
        <v>9150485</v>
      </c>
      <c r="B2329" s="329" t="s">
        <v>3879</v>
      </c>
      <c r="C2329" s="23" t="s">
        <v>52</v>
      </c>
      <c r="D2329" s="23">
        <v>1</v>
      </c>
      <c r="E2329" s="24">
        <v>2068.2600000000002</v>
      </c>
      <c r="F2329" s="24">
        <f>E2329/100*$I$2*Main!$AF$2</f>
        <v>0</v>
      </c>
      <c r="G2329" s="25">
        <f>F2329*Main!$AF$4</f>
        <v>0</v>
      </c>
      <c r="H2329" s="28"/>
    </row>
    <row r="2330" spans="1:8" s="22" customFormat="1">
      <c r="A2330" s="326">
        <v>9150486</v>
      </c>
      <c r="B2330" s="329" t="s">
        <v>3880</v>
      </c>
      <c r="C2330" s="23" t="s">
        <v>52</v>
      </c>
      <c r="D2330" s="23">
        <v>1</v>
      </c>
      <c r="E2330" s="24">
        <v>2093.4</v>
      </c>
      <c r="F2330" s="24">
        <f>E2330/100*$I$2*Main!$AF$2</f>
        <v>0</v>
      </c>
      <c r="G2330" s="25">
        <f>F2330*Main!$AF$4</f>
        <v>0</v>
      </c>
      <c r="H2330" s="28"/>
    </row>
    <row r="2331" spans="1:8" s="22" customFormat="1">
      <c r="A2331" s="326">
        <v>9150487</v>
      </c>
      <c r="B2331" s="329" t="s">
        <v>3881</v>
      </c>
      <c r="C2331" s="23" t="s">
        <v>52</v>
      </c>
      <c r="D2331" s="23">
        <v>1</v>
      </c>
      <c r="E2331" s="24">
        <v>2118.5500000000002</v>
      </c>
      <c r="F2331" s="24">
        <f>E2331/100*$I$2*Main!$AF$2</f>
        <v>0</v>
      </c>
      <c r="G2331" s="25">
        <f>F2331*Main!$AF$4</f>
        <v>0</v>
      </c>
      <c r="H2331" s="28"/>
    </row>
    <row r="2332" spans="1:8" s="22" customFormat="1">
      <c r="A2332" s="326">
        <v>9150488</v>
      </c>
      <c r="B2332" s="329" t="s">
        <v>3882</v>
      </c>
      <c r="C2332" s="23" t="s">
        <v>52</v>
      </c>
      <c r="D2332" s="23">
        <v>1</v>
      </c>
      <c r="E2332" s="24">
        <v>2143.69</v>
      </c>
      <c r="F2332" s="24">
        <f>E2332/100*$I$2*Main!$AF$2</f>
        <v>0</v>
      </c>
      <c r="G2332" s="25">
        <f>F2332*Main!$AF$4</f>
        <v>0</v>
      </c>
      <c r="H2332" s="28"/>
    </row>
    <row r="2333" spans="1:8" s="22" customFormat="1">
      <c r="A2333" s="326">
        <v>9150489</v>
      </c>
      <c r="B2333" s="329" t="s">
        <v>3883</v>
      </c>
      <c r="C2333" s="23" t="s">
        <v>52</v>
      </c>
      <c r="D2333" s="23">
        <v>1</v>
      </c>
      <c r="E2333" s="24">
        <v>2168.83</v>
      </c>
      <c r="F2333" s="24">
        <f>E2333/100*$I$2*Main!$AF$2</f>
        <v>0</v>
      </c>
      <c r="G2333" s="25">
        <f>F2333*Main!$AF$4</f>
        <v>0</v>
      </c>
      <c r="H2333" s="28"/>
    </row>
    <row r="2334" spans="1:8" s="22" customFormat="1">
      <c r="A2334" s="326">
        <v>9150490</v>
      </c>
      <c r="B2334" s="329" t="s">
        <v>3884</v>
      </c>
      <c r="C2334" s="23" t="s">
        <v>52</v>
      </c>
      <c r="D2334" s="23">
        <v>1</v>
      </c>
      <c r="E2334" s="24">
        <v>2193.96</v>
      </c>
      <c r="F2334" s="24">
        <f>E2334/100*$I$2*Main!$AF$2</f>
        <v>0</v>
      </c>
      <c r="G2334" s="25">
        <f>F2334*Main!$AF$4</f>
        <v>0</v>
      </c>
      <c r="H2334" s="28"/>
    </row>
    <row r="2335" spans="1:8" s="22" customFormat="1">
      <c r="A2335" s="326">
        <v>9150491</v>
      </c>
      <c r="B2335" s="329" t="s">
        <v>3885</v>
      </c>
      <c r="C2335" s="23" t="s">
        <v>52</v>
      </c>
      <c r="D2335" s="23">
        <v>1</v>
      </c>
      <c r="E2335" s="24">
        <v>2244.23</v>
      </c>
      <c r="F2335" s="24">
        <f>E2335/100*$I$2*Main!$AF$2</f>
        <v>0</v>
      </c>
      <c r="G2335" s="25">
        <f>F2335*Main!$AF$4</f>
        <v>0</v>
      </c>
      <c r="H2335" s="28"/>
    </row>
    <row r="2336" spans="1:8" s="22" customFormat="1">
      <c r="A2336" s="326">
        <v>9150492</v>
      </c>
      <c r="B2336" s="329" t="s">
        <v>3886</v>
      </c>
      <c r="C2336" s="23" t="s">
        <v>52</v>
      </c>
      <c r="D2336" s="23">
        <v>1</v>
      </c>
      <c r="E2336" s="24">
        <v>2472.19</v>
      </c>
      <c r="F2336" s="24">
        <f>E2336/100*$I$2*Main!$AF$2</f>
        <v>0</v>
      </c>
      <c r="G2336" s="25">
        <f>F2336*Main!$AF$4</f>
        <v>0</v>
      </c>
      <c r="H2336" s="28"/>
    </row>
    <row r="2337" spans="1:8" s="22" customFormat="1">
      <c r="A2337" s="326">
        <v>9150493</v>
      </c>
      <c r="B2337" s="329" t="s">
        <v>3887</v>
      </c>
      <c r="C2337" s="23" t="s">
        <v>52</v>
      </c>
      <c r="D2337" s="23">
        <v>1</v>
      </c>
      <c r="E2337" s="24">
        <v>2487.2800000000002</v>
      </c>
      <c r="F2337" s="24">
        <f>E2337/100*$I$2*Main!$AF$2</f>
        <v>0</v>
      </c>
      <c r="G2337" s="25">
        <f>F2337*Main!$AF$4</f>
        <v>0</v>
      </c>
      <c r="H2337" s="28"/>
    </row>
    <row r="2338" spans="1:8" s="22" customFormat="1">
      <c r="A2338" s="326">
        <v>9150494</v>
      </c>
      <c r="B2338" s="329" t="s">
        <v>3888</v>
      </c>
      <c r="C2338" s="23" t="s">
        <v>52</v>
      </c>
      <c r="D2338" s="23">
        <v>1</v>
      </c>
      <c r="E2338" s="24">
        <v>2512.4299999999998</v>
      </c>
      <c r="F2338" s="24">
        <f>E2338/100*$I$2*Main!$AF$2</f>
        <v>0</v>
      </c>
      <c r="G2338" s="25">
        <f>F2338*Main!$AF$4</f>
        <v>0</v>
      </c>
      <c r="H2338" s="28"/>
    </row>
    <row r="2339" spans="1:8" s="22" customFormat="1">
      <c r="A2339" s="326">
        <v>9150495</v>
      </c>
      <c r="B2339" s="329" t="s">
        <v>3889</v>
      </c>
      <c r="C2339" s="23" t="s">
        <v>52</v>
      </c>
      <c r="D2339" s="23">
        <v>1</v>
      </c>
      <c r="E2339" s="24">
        <v>2537.54</v>
      </c>
      <c r="F2339" s="24">
        <f>E2339/100*$I$2*Main!$AF$2</f>
        <v>0</v>
      </c>
      <c r="G2339" s="25">
        <f>F2339*Main!$AF$4</f>
        <v>0</v>
      </c>
      <c r="H2339" s="28"/>
    </row>
    <row r="2340" spans="1:8" s="22" customFormat="1">
      <c r="A2340" s="326">
        <v>9150496</v>
      </c>
      <c r="B2340" s="329" t="s">
        <v>3890</v>
      </c>
      <c r="C2340" s="23" t="s">
        <v>52</v>
      </c>
      <c r="D2340" s="23">
        <v>1</v>
      </c>
      <c r="E2340" s="24">
        <v>2562.71</v>
      </c>
      <c r="F2340" s="24">
        <f>E2340/100*$I$2*Main!$AF$2</f>
        <v>0</v>
      </c>
      <c r="G2340" s="25">
        <f>F2340*Main!$AF$4</f>
        <v>0</v>
      </c>
      <c r="H2340" s="28"/>
    </row>
    <row r="2341" spans="1:8" s="22" customFormat="1">
      <c r="A2341" s="326">
        <v>9150497</v>
      </c>
      <c r="B2341" s="329" t="s">
        <v>3891</v>
      </c>
      <c r="C2341" s="23" t="s">
        <v>52</v>
      </c>
      <c r="D2341" s="23">
        <v>1</v>
      </c>
      <c r="E2341" s="24">
        <v>2587.85</v>
      </c>
      <c r="F2341" s="24">
        <f>E2341/100*$I$2*Main!$AF$2</f>
        <v>0</v>
      </c>
      <c r="G2341" s="25">
        <f>F2341*Main!$AF$4</f>
        <v>0</v>
      </c>
      <c r="H2341" s="28"/>
    </row>
    <row r="2342" spans="1:8" s="22" customFormat="1">
      <c r="A2342" s="326">
        <v>9150498</v>
      </c>
      <c r="B2342" s="329" t="s">
        <v>3892</v>
      </c>
      <c r="C2342" s="23" t="s">
        <v>52</v>
      </c>
      <c r="D2342" s="23">
        <v>1</v>
      </c>
      <c r="E2342" s="24">
        <v>2612.9899999999998</v>
      </c>
      <c r="F2342" s="24">
        <f>E2342/100*$I$2*Main!$AF$2</f>
        <v>0</v>
      </c>
      <c r="G2342" s="25">
        <f>F2342*Main!$AF$4</f>
        <v>0</v>
      </c>
      <c r="H2342" s="28"/>
    </row>
    <row r="2343" spans="1:8" s="22" customFormat="1">
      <c r="A2343" s="326">
        <v>9150499</v>
      </c>
      <c r="B2343" s="329" t="s">
        <v>3893</v>
      </c>
      <c r="C2343" s="23" t="s">
        <v>52</v>
      </c>
      <c r="D2343" s="23">
        <v>1</v>
      </c>
      <c r="E2343" s="24">
        <v>2663.26</v>
      </c>
      <c r="F2343" s="24">
        <f>E2343/100*$I$2*Main!$AF$2</f>
        <v>0</v>
      </c>
      <c r="G2343" s="25">
        <f>F2343*Main!$AF$4</f>
        <v>0</v>
      </c>
      <c r="H2343" s="28"/>
    </row>
    <row r="2344" spans="1:8" s="22" customFormat="1">
      <c r="A2344" s="326">
        <v>9150500</v>
      </c>
      <c r="B2344" s="329" t="s">
        <v>3894</v>
      </c>
      <c r="C2344" s="23" t="s">
        <v>52</v>
      </c>
      <c r="D2344" s="23">
        <v>1</v>
      </c>
      <c r="E2344" s="24">
        <v>469.61</v>
      </c>
      <c r="F2344" s="24">
        <f>E2344/100*$I$2*Main!$AF$2</f>
        <v>0</v>
      </c>
      <c r="G2344" s="25">
        <f>F2344*Main!$AF$4</f>
        <v>0</v>
      </c>
      <c r="H2344" s="28"/>
    </row>
    <row r="2345" spans="1:8" s="22" customFormat="1">
      <c r="A2345" s="326">
        <v>9150501</v>
      </c>
      <c r="B2345" s="329" t="s">
        <v>3895</v>
      </c>
      <c r="C2345" s="23" t="s">
        <v>52</v>
      </c>
      <c r="D2345" s="23">
        <v>1</v>
      </c>
      <c r="E2345" s="24">
        <v>469.61</v>
      </c>
      <c r="F2345" s="24">
        <f>E2345/100*$I$2*Main!$AF$2</f>
        <v>0</v>
      </c>
      <c r="G2345" s="25">
        <f>F2345*Main!$AF$4</f>
        <v>0</v>
      </c>
      <c r="H2345" s="28"/>
    </row>
    <row r="2346" spans="1:8" s="22" customFormat="1">
      <c r="A2346" s="326">
        <v>9150502</v>
      </c>
      <c r="B2346" s="329" t="s">
        <v>3896</v>
      </c>
      <c r="C2346" s="23" t="s">
        <v>52</v>
      </c>
      <c r="D2346" s="23">
        <v>1</v>
      </c>
      <c r="E2346" s="24">
        <v>596.04999999999995</v>
      </c>
      <c r="F2346" s="24">
        <f>E2346/100*$I$2*Main!$AF$2</f>
        <v>0</v>
      </c>
      <c r="G2346" s="25">
        <f>F2346*Main!$AF$4</f>
        <v>0</v>
      </c>
      <c r="H2346" s="28"/>
    </row>
    <row r="2347" spans="1:8" s="22" customFormat="1">
      <c r="A2347" s="326">
        <v>9150503</v>
      </c>
      <c r="B2347" s="329" t="s">
        <v>3897</v>
      </c>
      <c r="C2347" s="23" t="s">
        <v>52</v>
      </c>
      <c r="D2347" s="23">
        <v>1</v>
      </c>
      <c r="E2347" s="24">
        <v>758.58</v>
      </c>
      <c r="F2347" s="24">
        <f>E2347/100*$I$2*Main!$AF$2</f>
        <v>0</v>
      </c>
      <c r="G2347" s="25">
        <f>F2347*Main!$AF$4</f>
        <v>0</v>
      </c>
      <c r="H2347" s="28"/>
    </row>
    <row r="2348" spans="1:8" s="22" customFormat="1">
      <c r="A2348" s="326">
        <v>9150505</v>
      </c>
      <c r="B2348" s="329" t="s">
        <v>3898</v>
      </c>
      <c r="C2348" s="23" t="s">
        <v>52</v>
      </c>
      <c r="D2348" s="23">
        <v>1</v>
      </c>
      <c r="E2348" s="24">
        <v>874.19</v>
      </c>
      <c r="F2348" s="24">
        <f>E2348/100*$I$2*Main!$AF$2</f>
        <v>0</v>
      </c>
      <c r="G2348" s="25">
        <f>F2348*Main!$AF$4</f>
        <v>0</v>
      </c>
      <c r="H2348" s="28"/>
    </row>
    <row r="2349" spans="1:8" s="22" customFormat="1">
      <c r="A2349" s="326">
        <v>9150506</v>
      </c>
      <c r="B2349" s="329" t="s">
        <v>3899</v>
      </c>
      <c r="C2349" s="23" t="s">
        <v>52</v>
      </c>
      <c r="D2349" s="23">
        <v>1</v>
      </c>
      <c r="E2349" s="24">
        <v>1018.66</v>
      </c>
      <c r="F2349" s="24">
        <f>E2349/100*$I$2*Main!$AF$2</f>
        <v>0</v>
      </c>
      <c r="G2349" s="25">
        <f>F2349*Main!$AF$4</f>
        <v>0</v>
      </c>
      <c r="H2349" s="28"/>
    </row>
    <row r="2350" spans="1:8" s="22" customFormat="1">
      <c r="A2350" s="326">
        <v>9150507</v>
      </c>
      <c r="B2350" s="329" t="s">
        <v>3900</v>
      </c>
      <c r="C2350" s="23" t="s">
        <v>52</v>
      </c>
      <c r="D2350" s="23">
        <v>1</v>
      </c>
      <c r="E2350" s="24">
        <v>1192.04</v>
      </c>
      <c r="F2350" s="24">
        <f>E2350/100*$I$2*Main!$AF$2</f>
        <v>0</v>
      </c>
      <c r="G2350" s="25">
        <f>F2350*Main!$AF$4</f>
        <v>0</v>
      </c>
      <c r="H2350" s="28"/>
    </row>
    <row r="2351" spans="1:8" s="22" customFormat="1">
      <c r="A2351" s="326">
        <v>9150512</v>
      </c>
      <c r="B2351" s="329" t="s">
        <v>3901</v>
      </c>
      <c r="C2351" s="23" t="s">
        <v>52</v>
      </c>
      <c r="D2351" s="23">
        <v>1</v>
      </c>
      <c r="E2351" s="24">
        <v>791.98</v>
      </c>
      <c r="F2351" s="24">
        <f>E2351/100*$I$2*Main!$AF$2</f>
        <v>0</v>
      </c>
      <c r="G2351" s="25">
        <f>F2351*Main!$AF$4</f>
        <v>0</v>
      </c>
      <c r="H2351" s="28"/>
    </row>
    <row r="2352" spans="1:8" s="22" customFormat="1">
      <c r="A2352" s="326">
        <v>9150513</v>
      </c>
      <c r="B2352" s="329" t="s">
        <v>3902</v>
      </c>
      <c r="C2352" s="23" t="s">
        <v>52</v>
      </c>
      <c r="D2352" s="23">
        <v>1</v>
      </c>
      <c r="E2352" s="24">
        <v>802.81</v>
      </c>
      <c r="F2352" s="24">
        <f>E2352/100*$I$2*Main!$AF$2</f>
        <v>0</v>
      </c>
      <c r="G2352" s="25">
        <f>F2352*Main!$AF$4</f>
        <v>0</v>
      </c>
      <c r="H2352" s="28"/>
    </row>
    <row r="2353" spans="1:8" s="22" customFormat="1">
      <c r="A2353" s="326">
        <v>9150514</v>
      </c>
      <c r="B2353" s="329" t="s">
        <v>3903</v>
      </c>
      <c r="C2353" s="23" t="s">
        <v>52</v>
      </c>
      <c r="D2353" s="23">
        <v>1</v>
      </c>
      <c r="E2353" s="24">
        <v>820.9</v>
      </c>
      <c r="F2353" s="24">
        <f>E2353/100*$I$2*Main!$AF$2</f>
        <v>0</v>
      </c>
      <c r="G2353" s="25">
        <f>F2353*Main!$AF$4</f>
        <v>0</v>
      </c>
      <c r="H2353" s="28"/>
    </row>
    <row r="2354" spans="1:8" s="22" customFormat="1">
      <c r="A2354" s="326">
        <v>9150515</v>
      </c>
      <c r="B2354" s="329" t="s">
        <v>3904</v>
      </c>
      <c r="C2354" s="23" t="s">
        <v>52</v>
      </c>
      <c r="D2354" s="23">
        <v>1</v>
      </c>
      <c r="E2354" s="24">
        <v>838.92</v>
      </c>
      <c r="F2354" s="24">
        <f>E2354/100*$I$2*Main!$AF$2</f>
        <v>0</v>
      </c>
      <c r="G2354" s="25">
        <f>F2354*Main!$AF$4</f>
        <v>0</v>
      </c>
      <c r="H2354" s="28"/>
    </row>
    <row r="2355" spans="1:8" s="22" customFormat="1">
      <c r="A2355" s="326">
        <v>9150516</v>
      </c>
      <c r="B2355" s="329" t="s">
        <v>3905</v>
      </c>
      <c r="C2355" s="23" t="s">
        <v>52</v>
      </c>
      <c r="D2355" s="23">
        <v>1</v>
      </c>
      <c r="E2355" s="24">
        <v>856.98</v>
      </c>
      <c r="F2355" s="24">
        <f>E2355/100*$I$2*Main!$AF$2</f>
        <v>0</v>
      </c>
      <c r="G2355" s="25">
        <f>F2355*Main!$AF$4</f>
        <v>0</v>
      </c>
      <c r="H2355" s="28"/>
    </row>
    <row r="2356" spans="1:8" s="22" customFormat="1">
      <c r="A2356" s="326">
        <v>9150517</v>
      </c>
      <c r="B2356" s="329" t="s">
        <v>3906</v>
      </c>
      <c r="C2356" s="23" t="s">
        <v>52</v>
      </c>
      <c r="D2356" s="23">
        <v>1</v>
      </c>
      <c r="E2356" s="24">
        <v>875.03</v>
      </c>
      <c r="F2356" s="24">
        <f>E2356/100*$I$2*Main!$AF$2</f>
        <v>0</v>
      </c>
      <c r="G2356" s="25">
        <f>F2356*Main!$AF$4</f>
        <v>0</v>
      </c>
      <c r="H2356" s="28"/>
    </row>
    <row r="2357" spans="1:8" s="22" customFormat="1">
      <c r="A2357" s="326">
        <v>9150518</v>
      </c>
      <c r="B2357" s="329" t="s">
        <v>3907</v>
      </c>
      <c r="C2357" s="23" t="s">
        <v>52</v>
      </c>
      <c r="D2357" s="23">
        <v>1</v>
      </c>
      <c r="E2357" s="24">
        <v>893.11</v>
      </c>
      <c r="F2357" s="24">
        <f>E2357/100*$I$2*Main!$AF$2</f>
        <v>0</v>
      </c>
      <c r="G2357" s="25">
        <f>F2357*Main!$AF$4</f>
        <v>0</v>
      </c>
      <c r="H2357" s="28"/>
    </row>
    <row r="2358" spans="1:8" s="22" customFormat="1">
      <c r="A2358" s="326">
        <v>9150519</v>
      </c>
      <c r="B2358" s="329" t="s">
        <v>3908</v>
      </c>
      <c r="C2358" s="23" t="s">
        <v>52</v>
      </c>
      <c r="D2358" s="23">
        <v>1</v>
      </c>
      <c r="E2358" s="24">
        <v>929.23</v>
      </c>
      <c r="F2358" s="24">
        <f>E2358/100*$I$2*Main!$AF$2</f>
        <v>0</v>
      </c>
      <c r="G2358" s="25">
        <f>F2358*Main!$AF$4</f>
        <v>0</v>
      </c>
      <c r="H2358" s="28"/>
    </row>
    <row r="2359" spans="1:8" s="22" customFormat="1">
      <c r="A2359" s="326">
        <v>9122913</v>
      </c>
      <c r="B2359" s="329" t="s">
        <v>3909</v>
      </c>
      <c r="C2359" s="23" t="s">
        <v>52</v>
      </c>
      <c r="D2359" s="23">
        <v>1</v>
      </c>
      <c r="E2359" s="24">
        <v>3121.63</v>
      </c>
      <c r="F2359" s="24">
        <f>E2359/100*$I$2*Main!$AF$2</f>
        <v>0</v>
      </c>
      <c r="G2359" s="25">
        <f>F2359*Main!$AF$4</f>
        <v>0</v>
      </c>
      <c r="H2359" s="28"/>
    </row>
    <row r="2360" spans="1:8" s="22" customFormat="1">
      <c r="A2360" s="326">
        <v>9122917</v>
      </c>
      <c r="B2360" s="329" t="s">
        <v>3910</v>
      </c>
      <c r="C2360" s="23" t="s">
        <v>52</v>
      </c>
      <c r="D2360" s="23">
        <v>1</v>
      </c>
      <c r="E2360" s="24">
        <v>3137.05</v>
      </c>
      <c r="F2360" s="24">
        <f>E2360/100*$I$2*Main!$AF$2</f>
        <v>0</v>
      </c>
      <c r="G2360" s="25">
        <f>F2360*Main!$AF$4</f>
        <v>0</v>
      </c>
      <c r="H2360" s="28"/>
    </row>
    <row r="2361" spans="1:8" s="22" customFormat="1">
      <c r="A2361" s="326">
        <v>9122921</v>
      </c>
      <c r="B2361" s="329" t="s">
        <v>3911</v>
      </c>
      <c r="C2361" s="23" t="s">
        <v>52</v>
      </c>
      <c r="D2361" s="23">
        <v>1</v>
      </c>
      <c r="E2361" s="24">
        <v>3152.51</v>
      </c>
      <c r="F2361" s="24">
        <f>E2361/100*$I$2*Main!$AF$2</f>
        <v>0</v>
      </c>
      <c r="G2361" s="25">
        <f>F2361*Main!$AF$4</f>
        <v>0</v>
      </c>
      <c r="H2361" s="28"/>
    </row>
    <row r="2362" spans="1:8" s="22" customFormat="1">
      <c r="A2362" s="326">
        <v>9122925</v>
      </c>
      <c r="B2362" s="329" t="s">
        <v>3912</v>
      </c>
      <c r="C2362" s="23" t="s">
        <v>52</v>
      </c>
      <c r="D2362" s="23">
        <v>1</v>
      </c>
      <c r="E2362" s="24">
        <v>3167.89</v>
      </c>
      <c r="F2362" s="24">
        <f>E2362/100*$I$2*Main!$AF$2</f>
        <v>0</v>
      </c>
      <c r="G2362" s="25">
        <f>F2362*Main!$AF$4</f>
        <v>0</v>
      </c>
      <c r="H2362" s="28"/>
    </row>
    <row r="2363" spans="1:8" s="22" customFormat="1">
      <c r="A2363" s="326">
        <v>9122933</v>
      </c>
      <c r="B2363" s="329" t="s">
        <v>3913</v>
      </c>
      <c r="C2363" s="23" t="s">
        <v>52</v>
      </c>
      <c r="D2363" s="23">
        <v>1</v>
      </c>
      <c r="E2363" s="24">
        <v>3198.73</v>
      </c>
      <c r="F2363" s="24">
        <f>E2363/100*$I$2*Main!$AF$2</f>
        <v>0</v>
      </c>
      <c r="G2363" s="25">
        <f>F2363*Main!$AF$4</f>
        <v>0</v>
      </c>
      <c r="H2363" s="28"/>
    </row>
    <row r="2364" spans="1:8" s="22" customFormat="1">
      <c r="A2364" s="326">
        <v>9122974</v>
      </c>
      <c r="B2364" s="329" t="s">
        <v>3914</v>
      </c>
      <c r="C2364" s="23" t="s">
        <v>52</v>
      </c>
      <c r="D2364" s="23">
        <v>1</v>
      </c>
      <c r="E2364" s="24">
        <v>1444.87</v>
      </c>
      <c r="F2364" s="24">
        <f>E2364/100*$I$2*Main!$AF$2</f>
        <v>0</v>
      </c>
      <c r="G2364" s="25">
        <f>F2364*Main!$AF$4</f>
        <v>0</v>
      </c>
      <c r="H2364" s="28"/>
    </row>
    <row r="2365" spans="1:8" s="22" customFormat="1">
      <c r="A2365" s="326">
        <v>9122950</v>
      </c>
      <c r="B2365" s="329" t="s">
        <v>3915</v>
      </c>
      <c r="C2365" s="23" t="s">
        <v>52</v>
      </c>
      <c r="D2365" s="23">
        <v>1</v>
      </c>
      <c r="E2365" s="24">
        <v>3667.34</v>
      </c>
      <c r="F2365" s="24">
        <f>E2365/100*$I$2*Main!$AF$2</f>
        <v>0</v>
      </c>
      <c r="G2365" s="25">
        <f>F2365*Main!$AF$4</f>
        <v>0</v>
      </c>
      <c r="H2365" s="28"/>
    </row>
    <row r="2366" spans="1:8" s="22" customFormat="1">
      <c r="A2366" s="326">
        <v>9122954</v>
      </c>
      <c r="B2366" s="329" t="s">
        <v>3916</v>
      </c>
      <c r="C2366" s="23" t="s">
        <v>52</v>
      </c>
      <c r="D2366" s="23">
        <v>1</v>
      </c>
      <c r="E2366" s="24">
        <v>3688.14</v>
      </c>
      <c r="F2366" s="24">
        <f>E2366/100*$I$2*Main!$AF$2</f>
        <v>0</v>
      </c>
      <c r="G2366" s="25">
        <f>F2366*Main!$AF$4</f>
        <v>0</v>
      </c>
      <c r="H2366" s="28"/>
    </row>
    <row r="2367" spans="1:8" s="22" customFormat="1">
      <c r="A2367" s="326">
        <v>9122958</v>
      </c>
      <c r="B2367" s="329" t="s">
        <v>3917</v>
      </c>
      <c r="C2367" s="23" t="s">
        <v>52</v>
      </c>
      <c r="D2367" s="23">
        <v>1</v>
      </c>
      <c r="E2367" s="24">
        <v>3708.91</v>
      </c>
      <c r="F2367" s="24">
        <f>E2367/100*$I$2*Main!$AF$2</f>
        <v>0</v>
      </c>
      <c r="G2367" s="25">
        <f>F2367*Main!$AF$4</f>
        <v>0</v>
      </c>
      <c r="H2367" s="28"/>
    </row>
    <row r="2368" spans="1:8" s="22" customFormat="1">
      <c r="A2368" s="326">
        <v>9122962</v>
      </c>
      <c r="B2368" s="329" t="s">
        <v>3918</v>
      </c>
      <c r="C2368" s="23" t="s">
        <v>52</v>
      </c>
      <c r="D2368" s="23">
        <v>1</v>
      </c>
      <c r="E2368" s="24">
        <v>3729.7</v>
      </c>
      <c r="F2368" s="24">
        <f>E2368/100*$I$2*Main!$AF$2</f>
        <v>0</v>
      </c>
      <c r="G2368" s="25">
        <f>F2368*Main!$AF$4</f>
        <v>0</v>
      </c>
      <c r="H2368" s="28"/>
    </row>
    <row r="2369" spans="1:8" s="22" customFormat="1">
      <c r="A2369" s="326">
        <v>9122970</v>
      </c>
      <c r="B2369" s="329" t="s">
        <v>3919</v>
      </c>
      <c r="C2369" s="23" t="s">
        <v>52</v>
      </c>
      <c r="D2369" s="23">
        <v>1</v>
      </c>
      <c r="E2369" s="24">
        <v>3771.25</v>
      </c>
      <c r="F2369" s="24">
        <f>E2369/100*$I$2*Main!$AF$2</f>
        <v>0</v>
      </c>
      <c r="G2369" s="25">
        <f>F2369*Main!$AF$4</f>
        <v>0</v>
      </c>
      <c r="H2369" s="28"/>
    </row>
    <row r="2370" spans="1:8" s="22" customFormat="1">
      <c r="A2370" s="326">
        <v>9122979</v>
      </c>
      <c r="B2370" s="329" t="s">
        <v>3920</v>
      </c>
      <c r="C2370" s="23" t="s">
        <v>52</v>
      </c>
      <c r="D2370" s="23">
        <v>1</v>
      </c>
      <c r="E2370" s="24">
        <v>2167.3200000000002</v>
      </c>
      <c r="F2370" s="24">
        <f>E2370/100*$I$2*Main!$AF$2</f>
        <v>0</v>
      </c>
      <c r="G2370" s="25">
        <f>F2370*Main!$AF$4</f>
        <v>0</v>
      </c>
      <c r="H2370" s="28"/>
    </row>
    <row r="2371" spans="1:8" s="22" customFormat="1">
      <c r="A2371" s="326">
        <v>9192201</v>
      </c>
      <c r="B2371" s="329" t="s">
        <v>3921</v>
      </c>
      <c r="C2371" s="23" t="s">
        <v>52</v>
      </c>
      <c r="D2371" s="23">
        <v>1</v>
      </c>
      <c r="E2371" s="24">
        <v>7542.17</v>
      </c>
      <c r="F2371" s="24">
        <f>E2371/100*$I$2*Main!$AF$2</f>
        <v>0</v>
      </c>
      <c r="G2371" s="25">
        <f>F2371*Main!$AF$4</f>
        <v>0</v>
      </c>
      <c r="H2371" s="28"/>
    </row>
    <row r="2372" spans="1:8" s="22" customFormat="1">
      <c r="A2372" s="326">
        <v>9192195</v>
      </c>
      <c r="B2372" s="329" t="s">
        <v>3922</v>
      </c>
      <c r="C2372" s="23" t="s">
        <v>52</v>
      </c>
      <c r="D2372" s="23">
        <v>1</v>
      </c>
      <c r="E2372" s="24">
        <v>8169.24</v>
      </c>
      <c r="F2372" s="24">
        <f>E2372/100*$I$2*Main!$AF$2</f>
        <v>0</v>
      </c>
      <c r="G2372" s="25">
        <f>F2372*Main!$AF$4</f>
        <v>0</v>
      </c>
      <c r="H2372" s="28"/>
    </row>
    <row r="2373" spans="1:8" s="22" customFormat="1">
      <c r="A2373" s="326">
        <v>9192190</v>
      </c>
      <c r="B2373" s="329" t="s">
        <v>3923</v>
      </c>
      <c r="C2373" s="23" t="s">
        <v>52</v>
      </c>
      <c r="D2373" s="23">
        <v>1</v>
      </c>
      <c r="E2373" s="24">
        <v>10626.07</v>
      </c>
      <c r="F2373" s="24">
        <f>E2373/100*$I$2*Main!$AF$2</f>
        <v>0</v>
      </c>
      <c r="G2373" s="25">
        <f>F2373*Main!$AF$4</f>
        <v>0</v>
      </c>
      <c r="H2373" s="28"/>
    </row>
    <row r="2374" spans="1:8" s="22" customFormat="1">
      <c r="A2374" s="326">
        <v>9192183</v>
      </c>
      <c r="B2374" s="329" t="s">
        <v>3924</v>
      </c>
      <c r="C2374" s="23" t="s">
        <v>52</v>
      </c>
      <c r="D2374" s="23">
        <v>1</v>
      </c>
      <c r="E2374" s="24">
        <v>11698.73</v>
      </c>
      <c r="F2374" s="24">
        <f>E2374/100*$I$2*Main!$AF$2</f>
        <v>0</v>
      </c>
      <c r="G2374" s="25">
        <f>F2374*Main!$AF$4</f>
        <v>0</v>
      </c>
      <c r="H2374" s="28"/>
    </row>
    <row r="2375" spans="1:8" s="22" customFormat="1">
      <c r="A2375" s="326">
        <v>9140121</v>
      </c>
      <c r="B2375" s="329" t="s">
        <v>3925</v>
      </c>
      <c r="C2375" s="23" t="s">
        <v>52</v>
      </c>
      <c r="D2375" s="23">
        <v>15</v>
      </c>
      <c r="E2375" s="24">
        <v>1155.9100000000001</v>
      </c>
      <c r="F2375" s="24">
        <f>E2375/100*$I$2*Main!$AF$2</f>
        <v>0</v>
      </c>
      <c r="G2375" s="25">
        <f>F2375*Main!$AF$4</f>
        <v>0</v>
      </c>
      <c r="H2375" s="28"/>
    </row>
    <row r="2376" spans="1:8" s="22" customFormat="1">
      <c r="A2376" s="326">
        <v>9140122</v>
      </c>
      <c r="B2376" s="329" t="s">
        <v>3926</v>
      </c>
      <c r="C2376" s="23" t="s">
        <v>52</v>
      </c>
      <c r="D2376" s="23">
        <v>15</v>
      </c>
      <c r="E2376" s="24">
        <v>1481</v>
      </c>
      <c r="F2376" s="24">
        <f>E2376/100*$I$2*Main!$AF$2</f>
        <v>0</v>
      </c>
      <c r="G2376" s="25">
        <f>F2376*Main!$AF$4</f>
        <v>0</v>
      </c>
      <c r="H2376" s="28"/>
    </row>
    <row r="2377" spans="1:8" s="22" customFormat="1">
      <c r="A2377" s="326">
        <v>9140123</v>
      </c>
      <c r="B2377" s="329" t="s">
        <v>3927</v>
      </c>
      <c r="C2377" s="23" t="s">
        <v>52</v>
      </c>
      <c r="D2377" s="23">
        <v>15</v>
      </c>
      <c r="E2377" s="24">
        <v>2095.08</v>
      </c>
      <c r="F2377" s="24">
        <f>E2377/100*$I$2*Main!$AF$2</f>
        <v>0</v>
      </c>
      <c r="G2377" s="25">
        <f>F2377*Main!$AF$4</f>
        <v>0</v>
      </c>
      <c r="H2377" s="28"/>
    </row>
    <row r="2378" spans="1:8" s="22" customFormat="1">
      <c r="A2378" s="326">
        <v>9140124</v>
      </c>
      <c r="B2378" s="329" t="s">
        <v>3928</v>
      </c>
      <c r="C2378" s="23" t="s">
        <v>52</v>
      </c>
      <c r="D2378" s="23">
        <v>15</v>
      </c>
      <c r="E2378" s="24">
        <v>2420.16</v>
      </c>
      <c r="F2378" s="24">
        <f>E2378/100*$I$2*Main!$AF$2</f>
        <v>0</v>
      </c>
      <c r="G2378" s="25">
        <f>F2378*Main!$AF$4</f>
        <v>0</v>
      </c>
      <c r="H2378" s="28"/>
    </row>
    <row r="2379" spans="1:8" s="22" customFormat="1">
      <c r="A2379" s="326">
        <v>9192205</v>
      </c>
      <c r="B2379" s="329" t="s">
        <v>3929</v>
      </c>
      <c r="C2379" s="23" t="s">
        <v>52</v>
      </c>
      <c r="D2379" s="23">
        <v>1</v>
      </c>
      <c r="E2379" s="24">
        <v>4741.97</v>
      </c>
      <c r="F2379" s="24">
        <f>E2379/100*$I$2*Main!$AF$2</f>
        <v>0</v>
      </c>
      <c r="G2379" s="25">
        <f>F2379*Main!$AF$4</f>
        <v>0</v>
      </c>
      <c r="H2379" s="28"/>
    </row>
    <row r="2380" spans="1:8" s="22" customFormat="1">
      <c r="A2380" s="326">
        <v>9182712</v>
      </c>
      <c r="B2380" s="329" t="s">
        <v>3930</v>
      </c>
      <c r="C2380" s="23" t="s">
        <v>52</v>
      </c>
      <c r="D2380" s="23">
        <v>1</v>
      </c>
      <c r="E2380" s="24">
        <v>1281.92</v>
      </c>
      <c r="F2380" s="24">
        <f>E2380/100*$I$2*Main!$AF$2</f>
        <v>0</v>
      </c>
      <c r="G2380" s="25">
        <f>F2380*Main!$AF$4</f>
        <v>0</v>
      </c>
      <c r="H2380" s="28"/>
    </row>
    <row r="2381" spans="1:8" s="22" customFormat="1">
      <c r="A2381" s="326">
        <v>9235834</v>
      </c>
      <c r="B2381" s="329" t="s">
        <v>904</v>
      </c>
      <c r="C2381" s="23"/>
      <c r="D2381" s="23">
        <v>1</v>
      </c>
      <c r="E2381" s="24">
        <v>661.6</v>
      </c>
      <c r="F2381" s="24">
        <f>E2381/100*$I$2*Main!$AF$2</f>
        <v>0</v>
      </c>
      <c r="G2381" s="25">
        <f>F2381*Main!$AF$4</f>
        <v>0</v>
      </c>
      <c r="H2381" s="28"/>
    </row>
    <row r="2382" spans="1:8" s="22" customFormat="1">
      <c r="A2382" s="326">
        <v>9123010</v>
      </c>
      <c r="B2382" s="329" t="s">
        <v>860</v>
      </c>
      <c r="C2382" s="23"/>
      <c r="D2382" s="23">
        <v>150</v>
      </c>
      <c r="E2382" s="24">
        <v>132.22999999999999</v>
      </c>
      <c r="F2382" s="24">
        <f>E2382/100*$I$2*Main!$AF$2</f>
        <v>0</v>
      </c>
      <c r="G2382" s="25">
        <f>F2382*Main!$AF$4</f>
        <v>0</v>
      </c>
      <c r="H2382" s="28"/>
    </row>
    <row r="2383" spans="1:8" s="22" customFormat="1">
      <c r="A2383" s="326">
        <v>9123011</v>
      </c>
      <c r="B2383" s="329" t="s">
        <v>861</v>
      </c>
      <c r="C2383" s="23"/>
      <c r="D2383" s="23">
        <v>150</v>
      </c>
      <c r="E2383" s="24">
        <v>126.46</v>
      </c>
      <c r="F2383" s="24">
        <f>E2383/100*$I$2*Main!$AF$2</f>
        <v>0</v>
      </c>
      <c r="G2383" s="25">
        <f>F2383*Main!$AF$4</f>
        <v>0</v>
      </c>
      <c r="H2383" s="28"/>
    </row>
    <row r="2384" spans="1:8" s="22" customFormat="1">
      <c r="A2384" s="326">
        <v>9127000</v>
      </c>
      <c r="B2384" s="329" t="s">
        <v>873</v>
      </c>
      <c r="C2384" s="23"/>
      <c r="D2384" s="23">
        <v>300</v>
      </c>
      <c r="E2384" s="24">
        <v>20.27</v>
      </c>
      <c r="F2384" s="24">
        <f>E2384/100*$I$2*Main!$AF$2</f>
        <v>0</v>
      </c>
      <c r="G2384" s="25">
        <f>F2384*Main!$AF$4</f>
        <v>0</v>
      </c>
      <c r="H2384" s="28"/>
    </row>
    <row r="2385" spans="1:8" s="22" customFormat="1">
      <c r="A2385" s="326">
        <v>9127011</v>
      </c>
      <c r="B2385" s="329" t="s">
        <v>874</v>
      </c>
      <c r="C2385" s="23"/>
      <c r="D2385" s="23">
        <v>300</v>
      </c>
      <c r="E2385" s="24">
        <v>14.48</v>
      </c>
      <c r="F2385" s="24">
        <f>E2385/100*$I$2*Main!$AF$2</f>
        <v>0</v>
      </c>
      <c r="G2385" s="25">
        <f>F2385*Main!$AF$4</f>
        <v>0</v>
      </c>
      <c r="H2385" s="151"/>
    </row>
    <row r="2386" spans="1:8" s="22" customFormat="1">
      <c r="A2386" s="326">
        <v>9268147</v>
      </c>
      <c r="B2386" s="329" t="s">
        <v>3957</v>
      </c>
      <c r="C2386" s="23"/>
      <c r="D2386" s="23">
        <v>1</v>
      </c>
      <c r="E2386" s="24">
        <v>689.71</v>
      </c>
      <c r="F2386" s="24">
        <f>E2386/100*$I$2*Main!$AF$2</f>
        <v>0</v>
      </c>
      <c r="G2386" s="25">
        <f>F2386*Main!$AF$4</f>
        <v>0</v>
      </c>
      <c r="H2386" s="151"/>
    </row>
    <row r="2387" spans="1:8" s="22" customFormat="1">
      <c r="A2387" s="326">
        <v>9268146</v>
      </c>
      <c r="B2387" s="329" t="s">
        <v>3958</v>
      </c>
      <c r="C2387" s="23"/>
      <c r="D2387" s="23">
        <v>1</v>
      </c>
      <c r="E2387" s="24">
        <v>419.76</v>
      </c>
      <c r="F2387" s="24">
        <f>E2387/100*$I$2*Main!$AF$2</f>
        <v>0</v>
      </c>
      <c r="G2387" s="25">
        <f>F2387*Main!$AF$4</f>
        <v>0</v>
      </c>
      <c r="H2387" s="28"/>
    </row>
    <row r="2388" spans="1:8" s="22" customFormat="1">
      <c r="A2388" s="326">
        <v>9268148</v>
      </c>
      <c r="B2388" s="329" t="s">
        <v>3959</v>
      </c>
      <c r="C2388" s="23"/>
      <c r="D2388" s="23">
        <v>1</v>
      </c>
      <c r="E2388" s="24">
        <v>958.7</v>
      </c>
      <c r="F2388" s="24">
        <f>E2388/100*$I$2*Main!$AF$2</f>
        <v>0</v>
      </c>
      <c r="G2388" s="25">
        <f>F2388*Main!$AF$4</f>
        <v>0</v>
      </c>
      <c r="H2388" s="28"/>
    </row>
    <row r="2389" spans="1:8" s="22" customFormat="1">
      <c r="A2389" s="326">
        <v>9123080</v>
      </c>
      <c r="B2389" s="329" t="s">
        <v>905</v>
      </c>
      <c r="C2389" s="23"/>
      <c r="D2389" s="23">
        <v>150</v>
      </c>
      <c r="E2389" s="24">
        <v>93.97</v>
      </c>
      <c r="F2389" s="24">
        <f>E2389/100*$I$2*Main!$AF$2</f>
        <v>0</v>
      </c>
      <c r="G2389" s="25">
        <f>F2389*Main!$AF$4</f>
        <v>0</v>
      </c>
      <c r="H2389" s="28"/>
    </row>
    <row r="2390" spans="1:8" s="22" customFormat="1">
      <c r="A2390" s="326">
        <v>9123005</v>
      </c>
      <c r="B2390" s="329" t="s">
        <v>870</v>
      </c>
      <c r="C2390" s="23"/>
      <c r="D2390" s="23">
        <v>300</v>
      </c>
      <c r="E2390" s="24">
        <v>23.86</v>
      </c>
      <c r="F2390" s="24">
        <f>E2390/100*$I$2*Main!$AF$2</f>
        <v>0</v>
      </c>
      <c r="G2390" s="25">
        <f>F2390*Main!$AF$4</f>
        <v>0</v>
      </c>
      <c r="H2390" s="28"/>
    </row>
    <row r="2391" spans="1:8" s="22" customFormat="1">
      <c r="A2391" s="326">
        <v>9123009</v>
      </c>
      <c r="B2391" s="329" t="s">
        <v>871</v>
      </c>
      <c r="C2391" s="23"/>
      <c r="D2391" s="23">
        <v>300</v>
      </c>
      <c r="E2391" s="24">
        <v>76.62</v>
      </c>
      <c r="F2391" s="24">
        <f>E2391/100*$I$2*Main!$AF$2</f>
        <v>0</v>
      </c>
      <c r="G2391" s="25">
        <f>F2391*Main!$AF$4</f>
        <v>0</v>
      </c>
      <c r="H2391" s="28"/>
    </row>
    <row r="2392" spans="1:8" s="22" customFormat="1">
      <c r="A2392" s="326">
        <v>9123008</v>
      </c>
      <c r="B2392" s="329" t="s">
        <v>872</v>
      </c>
      <c r="C2392" s="23"/>
      <c r="D2392" s="23">
        <v>300</v>
      </c>
      <c r="E2392" s="24">
        <v>76.62</v>
      </c>
      <c r="F2392" s="24">
        <f>E2392/100*$I$2*Main!$AF$2</f>
        <v>0</v>
      </c>
      <c r="G2392" s="25">
        <f>F2392*Main!$AF$4</f>
        <v>0</v>
      </c>
      <c r="H2392" s="28"/>
    </row>
    <row r="2393" spans="1:8" s="22" customFormat="1">
      <c r="A2393" s="326">
        <v>9123006</v>
      </c>
      <c r="B2393" s="329" t="s">
        <v>896</v>
      </c>
      <c r="C2393" s="23"/>
      <c r="D2393" s="23">
        <v>300</v>
      </c>
      <c r="E2393" s="24">
        <v>23.86</v>
      </c>
      <c r="F2393" s="24">
        <f>E2393/100*$I$2*Main!$AF$2</f>
        <v>0</v>
      </c>
      <c r="G2393" s="25">
        <f>F2393*Main!$AF$4</f>
        <v>0</v>
      </c>
      <c r="H2393" s="28"/>
    </row>
    <row r="2394" spans="1:8" s="22" customFormat="1">
      <c r="A2394" s="326">
        <v>9123007</v>
      </c>
      <c r="B2394" s="329" t="s">
        <v>903</v>
      </c>
      <c r="C2394" s="23"/>
      <c r="D2394" s="23">
        <v>300</v>
      </c>
      <c r="E2394" s="24">
        <v>76.62</v>
      </c>
      <c r="F2394" s="24">
        <f>E2394/100*$I$2*Main!$AF$2</f>
        <v>0</v>
      </c>
      <c r="G2394" s="25">
        <f>F2394*Main!$AF$4</f>
        <v>0</v>
      </c>
      <c r="H2394" s="28"/>
    </row>
    <row r="2395" spans="1:8" s="22" customFormat="1">
      <c r="A2395" s="326">
        <v>9240681</v>
      </c>
      <c r="B2395" s="329" t="s">
        <v>3960</v>
      </c>
      <c r="C2395" s="23" t="s">
        <v>52</v>
      </c>
      <c r="D2395" s="23">
        <v>100</v>
      </c>
      <c r="E2395" s="24">
        <v>253.13</v>
      </c>
      <c r="F2395" s="24">
        <f>E2395/100*$I$2*Main!$AF$2</f>
        <v>0</v>
      </c>
      <c r="G2395" s="25">
        <f>F2395*Main!$AF$4</f>
        <v>0</v>
      </c>
      <c r="H2395" s="28"/>
    </row>
    <row r="2396" spans="1:8" s="22" customFormat="1">
      <c r="A2396" s="326">
        <v>9240683</v>
      </c>
      <c r="B2396" s="329" t="s">
        <v>3961</v>
      </c>
      <c r="C2396" s="23" t="s">
        <v>52</v>
      </c>
      <c r="D2396" s="23">
        <v>100</v>
      </c>
      <c r="E2396" s="24">
        <v>253.13</v>
      </c>
      <c r="F2396" s="24">
        <f>E2396/100*$I$2*Main!$AF$2</f>
        <v>0</v>
      </c>
      <c r="G2396" s="25">
        <f>F2396*Main!$AF$4</f>
        <v>0</v>
      </c>
      <c r="H2396" s="28"/>
    </row>
    <row r="2397" spans="1:8" s="22" customFormat="1">
      <c r="A2397" s="326">
        <v>9240684</v>
      </c>
      <c r="B2397" s="329" t="s">
        <v>3962</v>
      </c>
      <c r="C2397" s="23" t="s">
        <v>52</v>
      </c>
      <c r="D2397" s="23">
        <v>100</v>
      </c>
      <c r="E2397" s="24">
        <v>253.13</v>
      </c>
      <c r="F2397" s="24">
        <f>E2397/100*$I$2*Main!$AF$2</f>
        <v>0</v>
      </c>
      <c r="G2397" s="25">
        <f>F2397*Main!$AF$4</f>
        <v>0</v>
      </c>
      <c r="H2397" s="151"/>
    </row>
    <row r="2398" spans="1:8" s="22" customFormat="1">
      <c r="A2398" s="326">
        <v>9240687</v>
      </c>
      <c r="B2398" s="329" t="s">
        <v>3963</v>
      </c>
      <c r="C2398" s="23" t="s">
        <v>52</v>
      </c>
      <c r="D2398" s="23">
        <v>100</v>
      </c>
      <c r="E2398" s="24">
        <v>253.13</v>
      </c>
      <c r="F2398" s="24">
        <f>E2398/100*$I$2*Main!$AF$2</f>
        <v>0</v>
      </c>
      <c r="G2398" s="25">
        <f>F2398*Main!$AF$4</f>
        <v>0</v>
      </c>
      <c r="H2398" s="151"/>
    </row>
    <row r="2399" spans="1:8" s="22" customFormat="1">
      <c r="A2399" s="326">
        <v>9240688</v>
      </c>
      <c r="B2399" s="329" t="s">
        <v>3964</v>
      </c>
      <c r="C2399" s="23" t="s">
        <v>52</v>
      </c>
      <c r="D2399" s="23">
        <v>100</v>
      </c>
      <c r="E2399" s="24">
        <v>253.13</v>
      </c>
      <c r="F2399" s="24">
        <f>E2399/100*$I$2*Main!$AF$2</f>
        <v>0</v>
      </c>
      <c r="G2399" s="25">
        <f>F2399*Main!$AF$4</f>
        <v>0</v>
      </c>
      <c r="H2399" s="151"/>
    </row>
    <row r="2400" spans="1:8" s="22" customFormat="1">
      <c r="A2400" s="326">
        <v>9240689</v>
      </c>
      <c r="B2400" s="329" t="s">
        <v>875</v>
      </c>
      <c r="C2400" s="23"/>
      <c r="D2400" s="23">
        <v>100</v>
      </c>
      <c r="E2400" s="24">
        <v>281.66000000000003</v>
      </c>
      <c r="F2400" s="24">
        <f>E2400/100*$I$2*Main!$AF$2</f>
        <v>0</v>
      </c>
      <c r="G2400" s="25">
        <f>F2400*Main!$AF$4</f>
        <v>0</v>
      </c>
      <c r="H2400" s="151"/>
    </row>
    <row r="2401" spans="1:8" s="22" customFormat="1">
      <c r="A2401" s="326">
        <v>9240690</v>
      </c>
      <c r="B2401" s="329" t="s">
        <v>876</v>
      </c>
      <c r="C2401" s="23"/>
      <c r="D2401" s="23">
        <v>100</v>
      </c>
      <c r="E2401" s="24">
        <v>281.66000000000003</v>
      </c>
      <c r="F2401" s="24">
        <f>E2401/100*$I$2*Main!$AF$2</f>
        <v>0</v>
      </c>
      <c r="G2401" s="25">
        <f>F2401*Main!$AF$4</f>
        <v>0</v>
      </c>
      <c r="H2401" s="28"/>
    </row>
    <row r="2402" spans="1:8" s="22" customFormat="1">
      <c r="A2402" s="326">
        <v>9240691</v>
      </c>
      <c r="B2402" s="329" t="s">
        <v>877</v>
      </c>
      <c r="C2402" s="23"/>
      <c r="D2402" s="23">
        <v>100</v>
      </c>
      <c r="E2402" s="24">
        <v>281.66000000000003</v>
      </c>
      <c r="F2402" s="24">
        <f>E2402/100*$I$2*Main!$AF$2</f>
        <v>0</v>
      </c>
      <c r="G2402" s="25">
        <f>F2402*Main!$AF$4</f>
        <v>0</v>
      </c>
      <c r="H2402" s="28"/>
    </row>
    <row r="2403" spans="1:8" s="22" customFormat="1">
      <c r="A2403" s="326">
        <v>9240692</v>
      </c>
      <c r="B2403" s="329" t="s">
        <v>878</v>
      </c>
      <c r="C2403" s="23"/>
      <c r="D2403" s="23">
        <v>100</v>
      </c>
      <c r="E2403" s="24">
        <v>281.66000000000003</v>
      </c>
      <c r="F2403" s="24">
        <f>E2403/100*$I$2*Main!$AF$2</f>
        <v>0</v>
      </c>
      <c r="G2403" s="25">
        <f>F2403*Main!$AF$4</f>
        <v>0</v>
      </c>
      <c r="H2403" s="28"/>
    </row>
    <row r="2404" spans="1:8" s="22" customFormat="1">
      <c r="A2404" s="326">
        <v>9240693</v>
      </c>
      <c r="B2404" s="329" t="s">
        <v>879</v>
      </c>
      <c r="C2404" s="23"/>
      <c r="D2404" s="23">
        <v>100</v>
      </c>
      <c r="E2404" s="24">
        <v>281.66000000000003</v>
      </c>
      <c r="F2404" s="24">
        <f>E2404/100*$I$2*Main!$AF$2</f>
        <v>0</v>
      </c>
      <c r="G2404" s="25">
        <f>F2404*Main!$AF$4</f>
        <v>0</v>
      </c>
      <c r="H2404" s="28"/>
    </row>
    <row r="2405" spans="1:8" s="22" customFormat="1">
      <c r="A2405" s="326">
        <v>9240694</v>
      </c>
      <c r="B2405" s="329" t="s">
        <v>3965</v>
      </c>
      <c r="C2405" s="23" t="s">
        <v>52</v>
      </c>
      <c r="D2405" s="23">
        <v>100</v>
      </c>
      <c r="E2405" s="24">
        <v>367.27</v>
      </c>
      <c r="F2405" s="24">
        <f>E2405/100*$I$2*Main!$AF$2</f>
        <v>0</v>
      </c>
      <c r="G2405" s="25">
        <f>F2405*Main!$AF$4</f>
        <v>0</v>
      </c>
      <c r="H2405" s="28"/>
    </row>
    <row r="2406" spans="1:8" s="22" customFormat="1">
      <c r="A2406" s="326">
        <v>9240695</v>
      </c>
      <c r="B2406" s="329" t="s">
        <v>3966</v>
      </c>
      <c r="C2406" s="23" t="s">
        <v>52</v>
      </c>
      <c r="D2406" s="23">
        <v>100</v>
      </c>
      <c r="E2406" s="24">
        <v>367.27</v>
      </c>
      <c r="F2406" s="24">
        <f>E2406/100*$I$2*Main!$AF$2</f>
        <v>0</v>
      </c>
      <c r="G2406" s="25">
        <f>F2406*Main!$AF$4</f>
        <v>0</v>
      </c>
      <c r="H2406" s="28"/>
    </row>
    <row r="2407" spans="1:8" s="22" customFormat="1">
      <c r="A2407" s="326">
        <v>9240696</v>
      </c>
      <c r="B2407" s="329" t="s">
        <v>3967</v>
      </c>
      <c r="C2407" s="23" t="s">
        <v>52</v>
      </c>
      <c r="D2407" s="23">
        <v>100</v>
      </c>
      <c r="E2407" s="24">
        <v>367.27</v>
      </c>
      <c r="F2407" s="24">
        <f>E2407/100*$I$2*Main!$AF$2</f>
        <v>0</v>
      </c>
      <c r="G2407" s="25">
        <f>F2407*Main!$AF$4</f>
        <v>0</v>
      </c>
      <c r="H2407" s="28"/>
    </row>
    <row r="2408" spans="1:8" s="22" customFormat="1">
      <c r="A2408" s="326">
        <v>9240697</v>
      </c>
      <c r="B2408" s="329" t="s">
        <v>3968</v>
      </c>
      <c r="C2408" s="23" t="s">
        <v>52</v>
      </c>
      <c r="D2408" s="23">
        <v>100</v>
      </c>
      <c r="E2408" s="24">
        <v>367.27</v>
      </c>
      <c r="F2408" s="24">
        <f>E2408/100*$I$2*Main!$AF$2</f>
        <v>0</v>
      </c>
      <c r="G2408" s="25">
        <f>F2408*Main!$AF$4</f>
        <v>0</v>
      </c>
      <c r="H2408" s="28"/>
    </row>
    <row r="2409" spans="1:8" s="22" customFormat="1">
      <c r="A2409" s="326">
        <v>9240698</v>
      </c>
      <c r="B2409" s="329" t="s">
        <v>3969</v>
      </c>
      <c r="C2409" s="23" t="s">
        <v>52</v>
      </c>
      <c r="D2409" s="23">
        <v>100</v>
      </c>
      <c r="E2409" s="24">
        <v>367.27</v>
      </c>
      <c r="F2409" s="24">
        <f>E2409/100*$I$2*Main!$AF$2</f>
        <v>0</v>
      </c>
      <c r="G2409" s="25">
        <f>F2409*Main!$AF$4</f>
        <v>0</v>
      </c>
      <c r="H2409" s="28"/>
    </row>
    <row r="2410" spans="1:8" s="22" customFormat="1">
      <c r="A2410" s="326">
        <v>9240853</v>
      </c>
      <c r="B2410" s="329" t="s">
        <v>1015</v>
      </c>
      <c r="C2410" s="23"/>
      <c r="D2410" s="23">
        <v>1</v>
      </c>
      <c r="E2410" s="24">
        <v>2473.61</v>
      </c>
      <c r="F2410" s="24">
        <f>E2410/100*$I$2*Main!$AF$2</f>
        <v>0</v>
      </c>
      <c r="G2410" s="25">
        <f>F2410*Main!$AF$4</f>
        <v>0</v>
      </c>
      <c r="H2410" s="28"/>
    </row>
    <row r="2411" spans="1:8" s="22" customFormat="1">
      <c r="A2411" s="326">
        <v>9240854</v>
      </c>
      <c r="B2411" s="329" t="s">
        <v>1016</v>
      </c>
      <c r="C2411" s="23"/>
      <c r="D2411" s="23">
        <v>1</v>
      </c>
      <c r="E2411" s="24">
        <v>2499.65</v>
      </c>
      <c r="F2411" s="24">
        <f>E2411/100*$I$2*Main!$AF$2</f>
        <v>0</v>
      </c>
      <c r="G2411" s="25">
        <f>F2411*Main!$AF$4</f>
        <v>0</v>
      </c>
      <c r="H2411" s="151"/>
    </row>
    <row r="2412" spans="1:8" s="22" customFormat="1">
      <c r="A2412" s="326">
        <v>9240856</v>
      </c>
      <c r="B2412" s="329" t="s">
        <v>1017</v>
      </c>
      <c r="C2412" s="23"/>
      <c r="D2412" s="23">
        <v>1</v>
      </c>
      <c r="E2412" s="24">
        <v>2542.98</v>
      </c>
      <c r="F2412" s="24">
        <f>E2412/100*$I$2*Main!$AF$2</f>
        <v>0</v>
      </c>
      <c r="G2412" s="25">
        <f>F2412*Main!$AF$4</f>
        <v>0</v>
      </c>
      <c r="H2412" s="151"/>
    </row>
    <row r="2413" spans="1:8" s="22" customFormat="1">
      <c r="A2413" s="326">
        <v>9240857</v>
      </c>
      <c r="B2413" s="329" t="s">
        <v>1018</v>
      </c>
      <c r="C2413" s="23"/>
      <c r="D2413" s="23">
        <v>1</v>
      </c>
      <c r="E2413" s="24">
        <v>2473.61</v>
      </c>
      <c r="F2413" s="24">
        <f>E2413/100*$I$2*Main!$AF$2</f>
        <v>0</v>
      </c>
      <c r="G2413" s="25">
        <f>F2413*Main!$AF$4</f>
        <v>0</v>
      </c>
      <c r="H2413" s="28"/>
    </row>
    <row r="2414" spans="1:8" s="22" customFormat="1">
      <c r="A2414" s="326">
        <v>9240869</v>
      </c>
      <c r="B2414" s="329" t="s">
        <v>1019</v>
      </c>
      <c r="C2414" s="23"/>
      <c r="D2414" s="23">
        <v>1</v>
      </c>
      <c r="E2414" s="24">
        <v>2499.65</v>
      </c>
      <c r="F2414" s="24">
        <f>E2414/100*$I$2*Main!$AF$2</f>
        <v>0</v>
      </c>
      <c r="G2414" s="25">
        <f>F2414*Main!$AF$4</f>
        <v>0</v>
      </c>
      <c r="H2414" s="28"/>
    </row>
    <row r="2415" spans="1:8" s="22" customFormat="1">
      <c r="A2415" s="326">
        <v>9240870</v>
      </c>
      <c r="B2415" s="329" t="s">
        <v>1020</v>
      </c>
      <c r="C2415" s="23"/>
      <c r="D2415" s="23">
        <v>1</v>
      </c>
      <c r="E2415" s="24">
        <v>2542.98</v>
      </c>
      <c r="F2415" s="24">
        <f>E2415/100*$I$2*Main!$AF$2</f>
        <v>0</v>
      </c>
      <c r="G2415" s="25">
        <f>F2415*Main!$AF$4</f>
        <v>0</v>
      </c>
      <c r="H2415" s="28"/>
    </row>
    <row r="2416" spans="1:8" s="22" customFormat="1">
      <c r="A2416" s="326">
        <v>9240871</v>
      </c>
      <c r="B2416" s="329" t="s">
        <v>1021</v>
      </c>
      <c r="C2416" s="23"/>
      <c r="D2416" s="23">
        <v>1</v>
      </c>
      <c r="E2416" s="24">
        <v>2586.3200000000002</v>
      </c>
      <c r="F2416" s="24">
        <f>E2416/100*$I$2*Main!$AF$2</f>
        <v>0</v>
      </c>
      <c r="G2416" s="25">
        <f>F2416*Main!$AF$4</f>
        <v>0</v>
      </c>
      <c r="H2416" s="28"/>
    </row>
    <row r="2417" spans="1:8" s="22" customFormat="1">
      <c r="A2417" s="326">
        <v>9240872</v>
      </c>
      <c r="B2417" s="329" t="s">
        <v>1022</v>
      </c>
      <c r="C2417" s="23"/>
      <c r="D2417" s="23">
        <v>1</v>
      </c>
      <c r="E2417" s="24">
        <v>2629.67</v>
      </c>
      <c r="F2417" s="24">
        <f>E2417/100*$I$2*Main!$AF$2</f>
        <v>0</v>
      </c>
      <c r="G2417" s="25">
        <f>F2417*Main!$AF$4</f>
        <v>0</v>
      </c>
      <c r="H2417" s="28"/>
    </row>
    <row r="2418" spans="1:8" s="22" customFormat="1">
      <c r="A2418" s="326">
        <v>9240873</v>
      </c>
      <c r="B2418" s="329" t="s">
        <v>1023</v>
      </c>
      <c r="C2418" s="23"/>
      <c r="D2418" s="23">
        <v>1</v>
      </c>
      <c r="E2418" s="24">
        <v>2673.01</v>
      </c>
      <c r="F2418" s="24">
        <f>E2418/100*$I$2*Main!$AF$2</f>
        <v>0</v>
      </c>
      <c r="G2418" s="25">
        <f>F2418*Main!$AF$4</f>
        <v>0</v>
      </c>
      <c r="H2418" s="28"/>
    </row>
    <row r="2419" spans="1:8" s="22" customFormat="1">
      <c r="A2419" s="326">
        <v>9240874</v>
      </c>
      <c r="B2419" s="329" t="s">
        <v>1024</v>
      </c>
      <c r="C2419" s="23"/>
      <c r="D2419" s="23">
        <v>1</v>
      </c>
      <c r="E2419" s="24">
        <v>2716.38</v>
      </c>
      <c r="F2419" s="24">
        <f>E2419/100*$I$2*Main!$AF$2</f>
        <v>0</v>
      </c>
      <c r="G2419" s="25">
        <f>F2419*Main!$AF$4</f>
        <v>0</v>
      </c>
      <c r="H2419" s="28"/>
    </row>
    <row r="2420" spans="1:8" s="22" customFormat="1">
      <c r="A2420" s="326">
        <v>9240877</v>
      </c>
      <c r="B2420" s="329" t="s">
        <v>1025</v>
      </c>
      <c r="C2420" s="23"/>
      <c r="D2420" s="23">
        <v>1</v>
      </c>
      <c r="E2420" s="24">
        <v>2774.17</v>
      </c>
      <c r="F2420" s="24">
        <f>E2420/100*$I$2*Main!$AF$2</f>
        <v>0</v>
      </c>
      <c r="G2420" s="25">
        <f>F2420*Main!$AF$4</f>
        <v>0</v>
      </c>
      <c r="H2420" s="28"/>
    </row>
    <row r="2421" spans="1:8" s="22" customFormat="1">
      <c r="A2421" s="326">
        <v>9240878</v>
      </c>
      <c r="B2421" s="329" t="s">
        <v>4739</v>
      </c>
      <c r="C2421" s="23"/>
      <c r="D2421" s="23">
        <v>1</v>
      </c>
      <c r="E2421" s="24">
        <v>2817.52</v>
      </c>
      <c r="F2421" s="24">
        <f>E2421/100*$I$2*Main!$AF$2</f>
        <v>0</v>
      </c>
      <c r="G2421" s="25">
        <f>F2421*Main!$AF$4</f>
        <v>0</v>
      </c>
      <c r="H2421" s="28"/>
    </row>
    <row r="2422" spans="1:8" s="22" customFormat="1">
      <c r="A2422" s="326">
        <v>9240879</v>
      </c>
      <c r="B2422" s="329" t="s">
        <v>4740</v>
      </c>
      <c r="C2422" s="23" t="s">
        <v>52</v>
      </c>
      <c r="D2422" s="23">
        <v>1</v>
      </c>
      <c r="E2422" s="24">
        <v>2860.86</v>
      </c>
      <c r="F2422" s="24">
        <f>E2422/100*$I$2*Main!$AF$2</f>
        <v>0</v>
      </c>
      <c r="G2422" s="25">
        <f>F2422*Main!$AF$4</f>
        <v>0</v>
      </c>
      <c r="H2422" s="28"/>
    </row>
    <row r="2423" spans="1:8" s="22" customFormat="1">
      <c r="A2423" s="326">
        <v>9240880</v>
      </c>
      <c r="B2423" s="329" t="s">
        <v>4741</v>
      </c>
      <c r="C2423" s="23" t="s">
        <v>52</v>
      </c>
      <c r="D2423" s="23">
        <v>1</v>
      </c>
      <c r="E2423" s="24">
        <v>2947.54</v>
      </c>
      <c r="F2423" s="24">
        <f>E2423/100*$I$2*Main!$AF$2</f>
        <v>0</v>
      </c>
      <c r="G2423" s="25">
        <f>F2423*Main!$AF$4</f>
        <v>0</v>
      </c>
      <c r="H2423" s="28"/>
    </row>
    <row r="2424" spans="1:8" s="22" customFormat="1">
      <c r="A2424" s="326">
        <v>9240884</v>
      </c>
      <c r="B2424" s="329" t="s">
        <v>1026</v>
      </c>
      <c r="C2424" s="23"/>
      <c r="D2424" s="23">
        <v>1</v>
      </c>
      <c r="E2424" s="24">
        <v>2473.61</v>
      </c>
      <c r="F2424" s="24">
        <f>E2424/100*$I$2*Main!$AF$2</f>
        <v>0</v>
      </c>
      <c r="G2424" s="25">
        <f>F2424*Main!$AF$4</f>
        <v>0</v>
      </c>
      <c r="H2424" s="28"/>
    </row>
    <row r="2425" spans="1:8" s="22" customFormat="1">
      <c r="A2425" s="326">
        <v>9240885</v>
      </c>
      <c r="B2425" s="329" t="s">
        <v>1027</v>
      </c>
      <c r="C2425" s="23"/>
      <c r="D2425" s="23">
        <v>1</v>
      </c>
      <c r="E2425" s="24">
        <v>2499.65</v>
      </c>
      <c r="F2425" s="24">
        <f>E2425/100*$I$2*Main!$AF$2</f>
        <v>0</v>
      </c>
      <c r="G2425" s="25">
        <f>F2425*Main!$AF$4</f>
        <v>0</v>
      </c>
      <c r="H2425" s="28"/>
    </row>
    <row r="2426" spans="1:8" s="22" customFormat="1">
      <c r="A2426" s="326">
        <v>9240886</v>
      </c>
      <c r="B2426" s="329" t="s">
        <v>1028</v>
      </c>
      <c r="C2426" s="23"/>
      <c r="D2426" s="23">
        <v>1</v>
      </c>
      <c r="E2426" s="24">
        <v>2542.98</v>
      </c>
      <c r="F2426" s="24">
        <f>E2426/100*$I$2*Main!$AF$2</f>
        <v>0</v>
      </c>
      <c r="G2426" s="25">
        <f>F2426*Main!$AF$4</f>
        <v>0</v>
      </c>
      <c r="H2426" s="28"/>
    </row>
    <row r="2427" spans="1:8" s="22" customFormat="1">
      <c r="A2427" s="326">
        <v>9240887</v>
      </c>
      <c r="B2427" s="329" t="s">
        <v>1029</v>
      </c>
      <c r="C2427" s="23"/>
      <c r="D2427" s="23">
        <v>1</v>
      </c>
      <c r="E2427" s="24">
        <v>2473.61</v>
      </c>
      <c r="F2427" s="24">
        <f>E2427/100*$I$2*Main!$AF$2</f>
        <v>0</v>
      </c>
      <c r="G2427" s="25">
        <f>F2427*Main!$AF$4</f>
        <v>0</v>
      </c>
      <c r="H2427" s="28"/>
    </row>
    <row r="2428" spans="1:8" s="22" customFormat="1">
      <c r="A2428" s="326">
        <v>9240888</v>
      </c>
      <c r="B2428" s="329" t="s">
        <v>1030</v>
      </c>
      <c r="C2428" s="23"/>
      <c r="D2428" s="23">
        <v>1</v>
      </c>
      <c r="E2428" s="24">
        <v>2499.65</v>
      </c>
      <c r="F2428" s="24">
        <f>E2428/100*$I$2*Main!$AF$2</f>
        <v>0</v>
      </c>
      <c r="G2428" s="25">
        <f>F2428*Main!$AF$4</f>
        <v>0</v>
      </c>
      <c r="H2428" s="28"/>
    </row>
    <row r="2429" spans="1:8" s="22" customFormat="1">
      <c r="A2429" s="326">
        <v>9240889</v>
      </c>
      <c r="B2429" s="329" t="s">
        <v>1031</v>
      </c>
      <c r="C2429" s="23"/>
      <c r="D2429" s="23">
        <v>1</v>
      </c>
      <c r="E2429" s="24">
        <v>2542.98</v>
      </c>
      <c r="F2429" s="24">
        <f>E2429/100*$I$2*Main!$AF$2</f>
        <v>0</v>
      </c>
      <c r="G2429" s="25">
        <f>F2429*Main!$AF$4</f>
        <v>0</v>
      </c>
      <c r="H2429" s="28"/>
    </row>
    <row r="2430" spans="1:8" s="22" customFormat="1">
      <c r="A2430" s="326">
        <v>9240890</v>
      </c>
      <c r="B2430" s="329" t="s">
        <v>1032</v>
      </c>
      <c r="C2430" s="23"/>
      <c r="D2430" s="23">
        <v>1</v>
      </c>
      <c r="E2430" s="24">
        <v>2586.3200000000002</v>
      </c>
      <c r="F2430" s="24">
        <f>E2430/100*$I$2*Main!$AF$2</f>
        <v>0</v>
      </c>
      <c r="G2430" s="25">
        <f>F2430*Main!$AF$4</f>
        <v>0</v>
      </c>
      <c r="H2430" s="28"/>
    </row>
    <row r="2431" spans="1:8" s="22" customFormat="1">
      <c r="A2431" s="326">
        <v>9240891</v>
      </c>
      <c r="B2431" s="329" t="s">
        <v>1033</v>
      </c>
      <c r="C2431" s="23"/>
      <c r="D2431" s="23">
        <v>1</v>
      </c>
      <c r="E2431" s="24">
        <v>2629.67</v>
      </c>
      <c r="F2431" s="24">
        <f>E2431/100*$I$2*Main!$AF$2</f>
        <v>0</v>
      </c>
      <c r="G2431" s="25">
        <f>F2431*Main!$AF$4</f>
        <v>0</v>
      </c>
      <c r="H2431" s="28"/>
    </row>
    <row r="2432" spans="1:8" s="22" customFormat="1">
      <c r="A2432" s="326">
        <v>9240893</v>
      </c>
      <c r="B2432" s="329" t="s">
        <v>1034</v>
      </c>
      <c r="C2432" s="23"/>
      <c r="D2432" s="23">
        <v>1</v>
      </c>
      <c r="E2432" s="24">
        <v>2673.01</v>
      </c>
      <c r="F2432" s="24">
        <f>E2432/100*$I$2*Main!$AF$2</f>
        <v>0</v>
      </c>
      <c r="G2432" s="25">
        <f>F2432*Main!$AF$4</f>
        <v>0</v>
      </c>
      <c r="H2432" s="28"/>
    </row>
    <row r="2433" spans="1:8" s="22" customFormat="1">
      <c r="A2433" s="326">
        <v>9240894</v>
      </c>
      <c r="B2433" s="329" t="s">
        <v>3970</v>
      </c>
      <c r="C2433" s="23" t="s">
        <v>52</v>
      </c>
      <c r="D2433" s="23">
        <v>1</v>
      </c>
      <c r="E2433" s="24">
        <v>2716.38</v>
      </c>
      <c r="F2433" s="24">
        <f>E2433/100*$I$2*Main!$AF$2</f>
        <v>0</v>
      </c>
      <c r="G2433" s="25">
        <f>F2433*Main!$AF$4</f>
        <v>0</v>
      </c>
      <c r="H2433" s="28"/>
    </row>
    <row r="2434" spans="1:8" s="22" customFormat="1">
      <c r="A2434" s="326">
        <v>9240897</v>
      </c>
      <c r="B2434" s="329" t="s">
        <v>1035</v>
      </c>
      <c r="C2434" s="23"/>
      <c r="D2434" s="23">
        <v>1</v>
      </c>
      <c r="E2434" s="24">
        <v>2774.17</v>
      </c>
      <c r="F2434" s="24">
        <f>E2434/100*$I$2*Main!$AF$2</f>
        <v>0</v>
      </c>
      <c r="G2434" s="25">
        <f>F2434*Main!$AF$4</f>
        <v>0</v>
      </c>
      <c r="H2434" s="28"/>
    </row>
    <row r="2435" spans="1:8" s="22" customFormat="1">
      <c r="A2435" s="326">
        <v>9240898</v>
      </c>
      <c r="B2435" s="329" t="s">
        <v>4742</v>
      </c>
      <c r="C2435" s="23"/>
      <c r="D2435" s="23">
        <v>1</v>
      </c>
      <c r="E2435" s="24">
        <v>2817.52</v>
      </c>
      <c r="F2435" s="24">
        <f>E2435/100*$I$2*Main!$AF$2</f>
        <v>0</v>
      </c>
      <c r="G2435" s="25">
        <f>F2435*Main!$AF$4</f>
        <v>0</v>
      </c>
      <c r="H2435" s="28"/>
    </row>
    <row r="2436" spans="1:8" s="22" customFormat="1">
      <c r="A2436" s="326">
        <v>9240899</v>
      </c>
      <c r="B2436" s="329" t="s">
        <v>4743</v>
      </c>
      <c r="C2436" s="23" t="s">
        <v>52</v>
      </c>
      <c r="D2436" s="23">
        <v>1</v>
      </c>
      <c r="E2436" s="24">
        <v>2860.86</v>
      </c>
      <c r="F2436" s="24">
        <f>E2436/100*$I$2*Main!$AF$2</f>
        <v>0</v>
      </c>
      <c r="G2436" s="25">
        <f>F2436*Main!$AF$4</f>
        <v>0</v>
      </c>
      <c r="H2436" s="28"/>
    </row>
    <row r="2437" spans="1:8" s="22" customFormat="1">
      <c r="A2437" s="326">
        <v>9240900</v>
      </c>
      <c r="B2437" s="329" t="s">
        <v>4744</v>
      </c>
      <c r="C2437" s="23" t="s">
        <v>52</v>
      </c>
      <c r="D2437" s="23">
        <v>1</v>
      </c>
      <c r="E2437" s="24">
        <v>2947.54</v>
      </c>
      <c r="F2437" s="24">
        <f>E2437/100*$I$2*Main!$AF$2</f>
        <v>0</v>
      </c>
      <c r="G2437" s="25">
        <f>F2437*Main!$AF$4</f>
        <v>0</v>
      </c>
      <c r="H2437" s="28"/>
    </row>
    <row r="2438" spans="1:8" s="22" customFormat="1">
      <c r="A2438" s="326">
        <v>9241038</v>
      </c>
      <c r="B2438" s="329" t="s">
        <v>1012</v>
      </c>
      <c r="C2438" s="23"/>
      <c r="D2438" s="23">
        <v>1</v>
      </c>
      <c r="E2438" s="24">
        <v>2844.74</v>
      </c>
      <c r="F2438" s="24">
        <f>E2438/100*$I$2*Main!$AF$2</f>
        <v>0</v>
      </c>
      <c r="G2438" s="25">
        <f>F2438*Main!$AF$4</f>
        <v>0</v>
      </c>
      <c r="H2438" s="28"/>
    </row>
    <row r="2439" spans="1:8" s="22" customFormat="1">
      <c r="A2439" s="326">
        <v>9241049</v>
      </c>
      <c r="B2439" s="329" t="s">
        <v>1013</v>
      </c>
      <c r="C2439" s="23"/>
      <c r="D2439" s="23">
        <v>1</v>
      </c>
      <c r="E2439" s="24">
        <v>2844.74</v>
      </c>
      <c r="F2439" s="24">
        <f>E2439/100*$I$2*Main!$AF$2</f>
        <v>0</v>
      </c>
      <c r="G2439" s="25">
        <f>F2439*Main!$AF$4</f>
        <v>0</v>
      </c>
      <c r="H2439" s="28"/>
    </row>
    <row r="2440" spans="1:8" s="22" customFormat="1">
      <c r="A2440" s="326">
        <v>9241050</v>
      </c>
      <c r="B2440" s="329" t="s">
        <v>1014</v>
      </c>
      <c r="C2440" s="23"/>
      <c r="D2440" s="23">
        <v>1</v>
      </c>
      <c r="E2440" s="24">
        <v>2844.74</v>
      </c>
      <c r="F2440" s="24">
        <f>E2440/100*$I$2*Main!$AF$2</f>
        <v>0</v>
      </c>
      <c r="G2440" s="25">
        <f>F2440*Main!$AF$4</f>
        <v>0</v>
      </c>
      <c r="H2440" s="28"/>
    </row>
    <row r="2441" spans="1:8" s="22" customFormat="1">
      <c r="A2441" s="326">
        <v>9241051</v>
      </c>
      <c r="B2441" s="329" t="s">
        <v>4745</v>
      </c>
      <c r="C2441" s="23" t="s">
        <v>52</v>
      </c>
      <c r="D2441" s="23">
        <v>1</v>
      </c>
      <c r="E2441" s="24">
        <v>2844.74</v>
      </c>
      <c r="F2441" s="24">
        <f>E2441/100*$I$2*Main!$AF$2</f>
        <v>0</v>
      </c>
      <c r="G2441" s="25">
        <f>F2441*Main!$AF$4</f>
        <v>0</v>
      </c>
      <c r="H2441" s="28"/>
    </row>
    <row r="2442" spans="1:8" s="22" customFormat="1">
      <c r="A2442" s="326">
        <v>9149234</v>
      </c>
      <c r="B2442" s="329" t="s">
        <v>1003</v>
      </c>
      <c r="C2442" s="23"/>
      <c r="D2442" s="23">
        <v>1</v>
      </c>
      <c r="E2442" s="24">
        <v>2473.61</v>
      </c>
      <c r="F2442" s="24">
        <f>E2442/100*$I$2*Main!$AF$2</f>
        <v>0</v>
      </c>
      <c r="G2442" s="25">
        <f>F2442*Main!$AF$4</f>
        <v>0</v>
      </c>
      <c r="H2442" s="28"/>
    </row>
    <row r="2443" spans="1:8" s="22" customFormat="1">
      <c r="A2443" s="326">
        <v>9149235</v>
      </c>
      <c r="B2443" s="329" t="s">
        <v>1004</v>
      </c>
      <c r="C2443" s="23"/>
      <c r="D2443" s="23">
        <v>1</v>
      </c>
      <c r="E2443" s="24">
        <v>2499.65</v>
      </c>
      <c r="F2443" s="24">
        <f>E2443/100*$I$2*Main!$AF$2</f>
        <v>0</v>
      </c>
      <c r="G2443" s="25">
        <f>F2443*Main!$AF$4</f>
        <v>0</v>
      </c>
      <c r="H2443" s="28"/>
    </row>
    <row r="2444" spans="1:8" s="22" customFormat="1">
      <c r="A2444" s="326">
        <v>9149240</v>
      </c>
      <c r="B2444" s="329" t="s">
        <v>1005</v>
      </c>
      <c r="C2444" s="23"/>
      <c r="D2444" s="23">
        <v>1</v>
      </c>
      <c r="E2444" s="24">
        <v>2716.38</v>
      </c>
      <c r="F2444" s="24">
        <f>E2444/100*$I$2*Main!$AF$2</f>
        <v>0</v>
      </c>
      <c r="G2444" s="25">
        <f>F2444*Main!$AF$4</f>
        <v>0</v>
      </c>
      <c r="H2444" s="28"/>
    </row>
    <row r="2445" spans="1:8" s="22" customFormat="1">
      <c r="A2445" s="326">
        <v>9149243</v>
      </c>
      <c r="B2445" s="329" t="s">
        <v>1006</v>
      </c>
      <c r="C2445" s="23"/>
      <c r="D2445" s="23">
        <v>1</v>
      </c>
      <c r="E2445" s="24">
        <v>2817.52</v>
      </c>
      <c r="F2445" s="24">
        <f>E2445/100*$I$2*Main!$AF$2</f>
        <v>0</v>
      </c>
      <c r="G2445" s="25">
        <f>F2445*Main!$AF$4</f>
        <v>0</v>
      </c>
      <c r="H2445" s="28"/>
    </row>
    <row r="2446" spans="1:8" s="22" customFormat="1">
      <c r="A2446" s="326">
        <v>9150420</v>
      </c>
      <c r="B2446" s="329" t="s">
        <v>1007</v>
      </c>
      <c r="C2446" s="23"/>
      <c r="D2446" s="23">
        <v>1</v>
      </c>
      <c r="E2446" s="24">
        <v>2473.61</v>
      </c>
      <c r="F2446" s="24">
        <f>E2446/100*$I$2*Main!$AF$2</f>
        <v>0</v>
      </c>
      <c r="G2446" s="25">
        <f>F2446*Main!$AF$4</f>
        <v>0</v>
      </c>
      <c r="H2446" s="28"/>
    </row>
    <row r="2447" spans="1:8" s="22" customFormat="1">
      <c r="A2447" s="326">
        <v>9150424</v>
      </c>
      <c r="B2447" s="329" t="s">
        <v>1008</v>
      </c>
      <c r="C2447" s="23"/>
      <c r="D2447" s="23">
        <v>1</v>
      </c>
      <c r="E2447" s="24">
        <v>2629.67</v>
      </c>
      <c r="F2447" s="24">
        <f>E2447/100*$I$2*Main!$AF$2</f>
        <v>0</v>
      </c>
      <c r="G2447" s="25">
        <f>F2447*Main!$AF$4</f>
        <v>0</v>
      </c>
      <c r="H2447" s="28"/>
    </row>
    <row r="2448" spans="1:8" s="22" customFormat="1">
      <c r="A2448" s="326">
        <v>9150425</v>
      </c>
      <c r="B2448" s="329" t="s">
        <v>1009</v>
      </c>
      <c r="C2448" s="23"/>
      <c r="D2448" s="23">
        <v>1</v>
      </c>
      <c r="E2448" s="24">
        <v>2673.01</v>
      </c>
      <c r="F2448" s="24">
        <f>E2448/100*$I$2*Main!$AF$2</f>
        <v>0</v>
      </c>
      <c r="G2448" s="25">
        <f>F2448*Main!$AF$4</f>
        <v>0</v>
      </c>
      <c r="H2448" s="28"/>
    </row>
    <row r="2449" spans="1:8" s="22" customFormat="1">
      <c r="A2449" s="326">
        <v>9150428</v>
      </c>
      <c r="B2449" s="329" t="s">
        <v>1010</v>
      </c>
      <c r="C2449" s="23"/>
      <c r="D2449" s="23">
        <v>1</v>
      </c>
      <c r="E2449" s="24">
        <v>2774.17</v>
      </c>
      <c r="F2449" s="24">
        <f>E2449/100*$I$2*Main!$AF$2</f>
        <v>0</v>
      </c>
      <c r="G2449" s="25">
        <f>F2449*Main!$AF$4</f>
        <v>0</v>
      </c>
      <c r="H2449" s="28"/>
    </row>
    <row r="2450" spans="1:8" s="22" customFormat="1">
      <c r="A2450" s="326">
        <v>9150430</v>
      </c>
      <c r="B2450" s="329" t="s">
        <v>1011</v>
      </c>
      <c r="C2450" s="23"/>
      <c r="D2450" s="23">
        <v>1</v>
      </c>
      <c r="E2450" s="24">
        <v>2817.52</v>
      </c>
      <c r="F2450" s="24">
        <f>E2450/100*$I$2*Main!$AF$2</f>
        <v>0</v>
      </c>
      <c r="G2450" s="25">
        <f>F2450*Main!$AF$4</f>
        <v>0</v>
      </c>
      <c r="H2450" s="28"/>
    </row>
    <row r="2451" spans="1:8" s="22" customFormat="1">
      <c r="A2451" s="326">
        <v>9149231</v>
      </c>
      <c r="B2451" s="329" t="s">
        <v>1036</v>
      </c>
      <c r="C2451" s="23"/>
      <c r="D2451" s="23">
        <v>1</v>
      </c>
      <c r="E2451" s="24">
        <v>2817.52</v>
      </c>
      <c r="F2451" s="24">
        <f>E2451/100*$I$2*Main!$AF$2</f>
        <v>0</v>
      </c>
      <c r="G2451" s="25">
        <f>F2451*Main!$AF$4</f>
        <v>0</v>
      </c>
      <c r="H2451" s="28"/>
    </row>
    <row r="2452" spans="1:8" s="22" customFormat="1">
      <c r="A2452" s="326">
        <v>1008313</v>
      </c>
      <c r="B2452" s="329" t="s">
        <v>138</v>
      </c>
      <c r="C2452" s="23"/>
      <c r="D2452" s="23">
        <v>1000</v>
      </c>
      <c r="E2452" s="24">
        <v>2.2799999999999998</v>
      </c>
      <c r="F2452" s="24">
        <f>E2452/100*$I$2*Main!$AF$2</f>
        <v>0</v>
      </c>
      <c r="G2452" s="25">
        <f>F2452*Main!$AF$4</f>
        <v>0</v>
      </c>
      <c r="H2452" s="28"/>
    </row>
    <row r="2453" spans="1:8" s="22" customFormat="1">
      <c r="A2453" s="326">
        <v>9141888</v>
      </c>
      <c r="B2453" s="329" t="s">
        <v>1037</v>
      </c>
      <c r="C2453" s="23"/>
      <c r="D2453" s="23">
        <v>200</v>
      </c>
      <c r="E2453" s="24">
        <v>16.38</v>
      </c>
      <c r="F2453" s="24">
        <f>E2453/100*$I$2*Main!$AF$2</f>
        <v>0</v>
      </c>
      <c r="G2453" s="25">
        <f>F2453*Main!$AF$4</f>
        <v>0</v>
      </c>
      <c r="H2453" s="28"/>
    </row>
    <row r="2454" spans="1:8" s="22" customFormat="1">
      <c r="A2454" s="326">
        <v>9245475</v>
      </c>
      <c r="B2454" s="329" t="s">
        <v>1038</v>
      </c>
      <c r="C2454" s="23"/>
      <c r="D2454" s="23">
        <v>1</v>
      </c>
      <c r="E2454" s="24">
        <v>5934.82</v>
      </c>
      <c r="F2454" s="24">
        <f>E2454/100*$I$2*Main!$AF$2</f>
        <v>0</v>
      </c>
      <c r="G2454" s="25">
        <f>F2454*Main!$AF$4</f>
        <v>0</v>
      </c>
      <c r="H2454" s="28"/>
    </row>
    <row r="2455" spans="1:8" s="22" customFormat="1">
      <c r="A2455" s="326">
        <v>9228876</v>
      </c>
      <c r="B2455" s="329" t="s">
        <v>1039</v>
      </c>
      <c r="C2455" s="23"/>
      <c r="D2455" s="23">
        <v>1</v>
      </c>
      <c r="E2455" s="24">
        <v>3614.58</v>
      </c>
      <c r="F2455" s="24">
        <f>E2455/100*$I$2*Main!$AF$2</f>
        <v>0</v>
      </c>
      <c r="G2455" s="25">
        <f>F2455*Main!$AF$4</f>
        <v>0</v>
      </c>
      <c r="H2455" s="28"/>
    </row>
    <row r="2456" spans="1:8" s="22" customFormat="1">
      <c r="A2456" s="326">
        <v>9228877</v>
      </c>
      <c r="B2456" s="329" t="s">
        <v>1040</v>
      </c>
      <c r="C2456" s="23"/>
      <c r="D2456" s="23">
        <v>1</v>
      </c>
      <c r="E2456" s="24">
        <v>3689.83</v>
      </c>
      <c r="F2456" s="24">
        <f>E2456/100*$I$2*Main!$AF$2</f>
        <v>0</v>
      </c>
      <c r="G2456" s="25">
        <f>F2456*Main!$AF$4</f>
        <v>0</v>
      </c>
      <c r="H2456" s="28"/>
    </row>
    <row r="2457" spans="1:8" s="22" customFormat="1">
      <c r="A2457" s="326">
        <v>9228878</v>
      </c>
      <c r="B2457" s="329" t="s">
        <v>1041</v>
      </c>
      <c r="C2457" s="23"/>
      <c r="D2457" s="23">
        <v>1</v>
      </c>
      <c r="E2457" s="24">
        <v>3785.59</v>
      </c>
      <c r="F2457" s="24">
        <f>E2457/100*$I$2*Main!$AF$2</f>
        <v>0</v>
      </c>
      <c r="G2457" s="25">
        <f>F2457*Main!$AF$4</f>
        <v>0</v>
      </c>
      <c r="H2457" s="28"/>
    </row>
    <row r="2458" spans="1:8" s="22" customFormat="1">
      <c r="A2458" s="326">
        <v>9228889</v>
      </c>
      <c r="B2458" s="329" t="s">
        <v>1042</v>
      </c>
      <c r="C2458" s="23"/>
      <c r="D2458" s="23">
        <v>1</v>
      </c>
      <c r="E2458" s="24">
        <v>3942.4</v>
      </c>
      <c r="F2458" s="24">
        <f>E2458/100*$I$2*Main!$AF$2</f>
        <v>0</v>
      </c>
      <c r="G2458" s="25">
        <f>F2458*Main!$AF$4</f>
        <v>0</v>
      </c>
      <c r="H2458" s="28"/>
    </row>
    <row r="2459" spans="1:8" s="22" customFormat="1">
      <c r="A2459" s="326">
        <v>9228890</v>
      </c>
      <c r="B2459" s="329" t="s">
        <v>1043</v>
      </c>
      <c r="C2459" s="23"/>
      <c r="D2459" s="23">
        <v>1</v>
      </c>
      <c r="E2459" s="24">
        <v>3828.83</v>
      </c>
      <c r="F2459" s="24">
        <f>E2459/100*$I$2*Main!$AF$2</f>
        <v>0</v>
      </c>
      <c r="G2459" s="25">
        <f>F2459*Main!$AF$4</f>
        <v>0</v>
      </c>
      <c r="H2459" s="28"/>
    </row>
    <row r="2460" spans="1:8" s="22" customFormat="1">
      <c r="A2460" s="326">
        <v>9228891</v>
      </c>
      <c r="B2460" s="329" t="s">
        <v>1044</v>
      </c>
      <c r="C2460" s="23"/>
      <c r="D2460" s="23">
        <v>1</v>
      </c>
      <c r="E2460" s="24">
        <v>4146.49</v>
      </c>
      <c r="F2460" s="24">
        <f>E2460/100*$I$2*Main!$AF$2</f>
        <v>0</v>
      </c>
      <c r="G2460" s="25">
        <f>F2460*Main!$AF$4</f>
        <v>0</v>
      </c>
      <c r="H2460" s="28"/>
    </row>
    <row r="2461" spans="1:8" s="22" customFormat="1">
      <c r="A2461" s="326">
        <v>9248729</v>
      </c>
      <c r="B2461" s="329" t="s">
        <v>1045</v>
      </c>
      <c r="C2461" s="23"/>
      <c r="D2461" s="23">
        <v>1</v>
      </c>
      <c r="E2461" s="24">
        <v>2995.32</v>
      </c>
      <c r="F2461" s="24">
        <f>E2461/100*$I$2*Main!$AF$2</f>
        <v>0</v>
      </c>
      <c r="G2461" s="25">
        <f>F2461*Main!$AF$4</f>
        <v>0</v>
      </c>
      <c r="H2461" s="28"/>
    </row>
    <row r="2462" spans="1:8" s="22" customFormat="1">
      <c r="A2462" s="326">
        <v>9248730</v>
      </c>
      <c r="B2462" s="329" t="s">
        <v>1046</v>
      </c>
      <c r="C2462" s="23"/>
      <c r="D2462" s="23">
        <v>1</v>
      </c>
      <c r="E2462" s="24">
        <v>3154.93</v>
      </c>
      <c r="F2462" s="24">
        <f>E2462/100*$I$2*Main!$AF$2</f>
        <v>0</v>
      </c>
      <c r="G2462" s="25">
        <f>F2462*Main!$AF$4</f>
        <v>0</v>
      </c>
      <c r="H2462" s="28"/>
    </row>
    <row r="2463" spans="1:8" s="22" customFormat="1">
      <c r="A2463" s="326">
        <v>9228915</v>
      </c>
      <c r="B2463" s="329" t="s">
        <v>1047</v>
      </c>
      <c r="C2463" s="23"/>
      <c r="D2463" s="23">
        <v>1</v>
      </c>
      <c r="E2463" s="24">
        <v>3302.84</v>
      </c>
      <c r="F2463" s="24">
        <f>E2463/100*$I$2*Main!$AF$2</f>
        <v>0</v>
      </c>
      <c r="G2463" s="25">
        <f>F2463*Main!$AF$4</f>
        <v>0</v>
      </c>
      <c r="H2463" s="28"/>
    </row>
    <row r="2464" spans="1:8" s="22" customFormat="1">
      <c r="A2464" s="326">
        <v>9228916</v>
      </c>
      <c r="B2464" s="329" t="s">
        <v>1048</v>
      </c>
      <c r="C2464" s="23"/>
      <c r="D2464" s="23">
        <v>1</v>
      </c>
      <c r="E2464" s="24">
        <v>3390.85</v>
      </c>
      <c r="F2464" s="24">
        <f>E2464/100*$I$2*Main!$AF$2</f>
        <v>0</v>
      </c>
      <c r="G2464" s="25">
        <f>F2464*Main!$AF$4</f>
        <v>0</v>
      </c>
      <c r="H2464" s="28"/>
    </row>
    <row r="2465" spans="1:8" s="22" customFormat="1">
      <c r="A2465" s="326">
        <v>9248731</v>
      </c>
      <c r="B2465" s="329" t="s">
        <v>1049</v>
      </c>
      <c r="C2465" s="23"/>
      <c r="D2465" s="23">
        <v>1</v>
      </c>
      <c r="E2465" s="24">
        <v>3494.29</v>
      </c>
      <c r="F2465" s="24">
        <f>E2465/100*$I$2*Main!$AF$2</f>
        <v>0</v>
      </c>
      <c r="G2465" s="25">
        <f>F2465*Main!$AF$4</f>
        <v>0</v>
      </c>
      <c r="H2465" s="28"/>
    </row>
    <row r="2466" spans="1:8" s="22" customFormat="1">
      <c r="A2466" s="326">
        <v>9242926</v>
      </c>
      <c r="B2466" s="329" t="s">
        <v>1050</v>
      </c>
      <c r="C2466" s="23"/>
      <c r="D2466" s="23">
        <v>1</v>
      </c>
      <c r="E2466" s="24">
        <v>4808.57</v>
      </c>
      <c r="F2466" s="24">
        <f>E2466/100*$I$2*Main!$AF$2</f>
        <v>0</v>
      </c>
      <c r="G2466" s="25">
        <f>F2466*Main!$AF$4</f>
        <v>0</v>
      </c>
      <c r="H2466" s="28"/>
    </row>
    <row r="2467" spans="1:8" s="22" customFormat="1">
      <c r="A2467" s="326">
        <v>9242927</v>
      </c>
      <c r="B2467" s="329" t="s">
        <v>1051</v>
      </c>
      <c r="C2467" s="23"/>
      <c r="D2467" s="23">
        <v>1</v>
      </c>
      <c r="E2467" s="24">
        <v>4883.84</v>
      </c>
      <c r="F2467" s="24">
        <f>E2467/100*$I$2*Main!$AF$2</f>
        <v>0</v>
      </c>
      <c r="G2467" s="25">
        <f>F2467*Main!$AF$4</f>
        <v>0</v>
      </c>
      <c r="H2467" s="28"/>
    </row>
    <row r="2468" spans="1:8" s="22" customFormat="1">
      <c r="A2468" s="326">
        <v>9242928</v>
      </c>
      <c r="B2468" s="329" t="s">
        <v>1052</v>
      </c>
      <c r="C2468" s="23"/>
      <c r="D2468" s="23">
        <v>1</v>
      </c>
      <c r="E2468" s="24">
        <v>4979.62</v>
      </c>
      <c r="F2468" s="24">
        <f>E2468/100*$I$2*Main!$AF$2</f>
        <v>0</v>
      </c>
      <c r="G2468" s="25">
        <f>F2468*Main!$AF$4</f>
        <v>0</v>
      </c>
      <c r="H2468" s="28"/>
    </row>
    <row r="2469" spans="1:8" s="22" customFormat="1">
      <c r="A2469" s="326">
        <v>9242929</v>
      </c>
      <c r="B2469" s="329" t="s">
        <v>1053</v>
      </c>
      <c r="C2469" s="23"/>
      <c r="D2469" s="23">
        <v>1</v>
      </c>
      <c r="E2469" s="24">
        <v>5136.38</v>
      </c>
      <c r="F2469" s="24">
        <f>E2469/100*$I$2*Main!$AF$2</f>
        <v>0</v>
      </c>
      <c r="G2469" s="25">
        <f>F2469*Main!$AF$4</f>
        <v>0</v>
      </c>
      <c r="H2469" s="28"/>
    </row>
    <row r="2470" spans="1:8" s="22" customFormat="1">
      <c r="A2470" s="326">
        <v>9239731</v>
      </c>
      <c r="B2470" s="329" t="s">
        <v>1054</v>
      </c>
      <c r="C2470" s="23"/>
      <c r="D2470" s="23">
        <v>1</v>
      </c>
      <c r="E2470" s="24">
        <v>5190.5200000000004</v>
      </c>
      <c r="F2470" s="24">
        <f>E2470/100*$I$2*Main!$AF$2</f>
        <v>0</v>
      </c>
      <c r="G2470" s="25">
        <f>F2470*Main!$AF$4</f>
        <v>0</v>
      </c>
      <c r="H2470" s="28"/>
    </row>
    <row r="2471" spans="1:8" s="22" customFormat="1">
      <c r="A2471" s="326">
        <v>9242930</v>
      </c>
      <c r="B2471" s="329" t="s">
        <v>1055</v>
      </c>
      <c r="C2471" s="23"/>
      <c r="D2471" s="23">
        <v>1</v>
      </c>
      <c r="E2471" s="24">
        <v>5340.55</v>
      </c>
      <c r="F2471" s="24">
        <f>E2471/100*$I$2*Main!$AF$2</f>
        <v>0</v>
      </c>
      <c r="G2471" s="25">
        <f>F2471*Main!$AF$4</f>
        <v>0</v>
      </c>
      <c r="H2471" s="151"/>
    </row>
    <row r="2472" spans="1:8" s="22" customFormat="1">
      <c r="A2472" s="326">
        <v>9259359</v>
      </c>
      <c r="B2472" s="329" t="s">
        <v>1056</v>
      </c>
      <c r="C2472" s="23"/>
      <c r="D2472" s="23">
        <v>1</v>
      </c>
      <c r="E2472" s="24">
        <v>3614.58</v>
      </c>
      <c r="F2472" s="24">
        <f>E2472/100*$I$2*Main!$AF$2</f>
        <v>0</v>
      </c>
      <c r="G2472" s="25">
        <f>F2472*Main!$AF$4</f>
        <v>0</v>
      </c>
      <c r="H2472" s="151"/>
    </row>
    <row r="2473" spans="1:8" s="22" customFormat="1">
      <c r="A2473" s="326">
        <v>9259360</v>
      </c>
      <c r="B2473" s="329" t="s">
        <v>1057</v>
      </c>
      <c r="C2473" s="23"/>
      <c r="D2473" s="23">
        <v>1</v>
      </c>
      <c r="E2473" s="24">
        <v>3689.83</v>
      </c>
      <c r="F2473" s="24">
        <f>E2473/100*$I$2*Main!$AF$2</f>
        <v>0</v>
      </c>
      <c r="G2473" s="25">
        <f>F2473*Main!$AF$4</f>
        <v>0</v>
      </c>
      <c r="H2473" s="28"/>
    </row>
    <row r="2474" spans="1:8" s="22" customFormat="1">
      <c r="A2474" s="326">
        <v>9254859</v>
      </c>
      <c r="B2474" s="329" t="s">
        <v>1058</v>
      </c>
      <c r="C2474" s="23"/>
      <c r="D2474" s="23">
        <v>1</v>
      </c>
      <c r="E2474" s="24">
        <v>3785.59</v>
      </c>
      <c r="F2474" s="24">
        <f>E2474/100*$I$2*Main!$AF$2</f>
        <v>0</v>
      </c>
      <c r="G2474" s="25">
        <f>F2474*Main!$AF$4</f>
        <v>0</v>
      </c>
      <c r="H2474" s="28"/>
    </row>
    <row r="2475" spans="1:8" s="22" customFormat="1">
      <c r="A2475" s="326">
        <v>9254860</v>
      </c>
      <c r="B2475" s="329" t="s">
        <v>1059</v>
      </c>
      <c r="C2475" s="23"/>
      <c r="D2475" s="23">
        <v>1</v>
      </c>
      <c r="E2475" s="24">
        <v>3614.58</v>
      </c>
      <c r="F2475" s="24">
        <f>E2475/100*$I$2*Main!$AF$2</f>
        <v>0</v>
      </c>
      <c r="G2475" s="25">
        <f>F2475*Main!$AF$4</f>
        <v>0</v>
      </c>
      <c r="H2475" s="28"/>
    </row>
    <row r="2476" spans="1:8" s="22" customFormat="1">
      <c r="A2476" s="326">
        <v>9254861</v>
      </c>
      <c r="B2476" s="329" t="s">
        <v>1060</v>
      </c>
      <c r="C2476" s="23"/>
      <c r="D2476" s="23">
        <v>1</v>
      </c>
      <c r="E2476" s="24">
        <v>3689.83</v>
      </c>
      <c r="F2476" s="24">
        <f>E2476/100*$I$2*Main!$AF$2</f>
        <v>0</v>
      </c>
      <c r="G2476" s="25">
        <f>F2476*Main!$AF$4</f>
        <v>0</v>
      </c>
      <c r="H2476" s="28"/>
    </row>
    <row r="2477" spans="1:8" s="22" customFormat="1">
      <c r="A2477" s="326">
        <v>9254862</v>
      </c>
      <c r="B2477" s="329" t="s">
        <v>1061</v>
      </c>
      <c r="C2477" s="23"/>
      <c r="D2477" s="23">
        <v>1</v>
      </c>
      <c r="E2477" s="24">
        <v>3785.59</v>
      </c>
      <c r="F2477" s="24">
        <f>E2477/100*$I$2*Main!$AF$2</f>
        <v>0</v>
      </c>
      <c r="G2477" s="25">
        <f>F2477*Main!$AF$4</f>
        <v>0</v>
      </c>
      <c r="H2477" s="28"/>
    </row>
    <row r="2478" spans="1:8" s="22" customFormat="1">
      <c r="A2478" s="326">
        <v>9254863</v>
      </c>
      <c r="B2478" s="329" t="s">
        <v>1062</v>
      </c>
      <c r="C2478" s="23"/>
      <c r="D2478" s="23">
        <v>1</v>
      </c>
      <c r="E2478" s="24">
        <v>3942.4</v>
      </c>
      <c r="F2478" s="24">
        <f>E2478/100*$I$2*Main!$AF$2</f>
        <v>0</v>
      </c>
      <c r="G2478" s="25">
        <f>F2478*Main!$AF$4</f>
        <v>0</v>
      </c>
      <c r="H2478" s="28"/>
    </row>
    <row r="2479" spans="1:8" s="22" customFormat="1">
      <c r="A2479" s="326">
        <v>9254864</v>
      </c>
      <c r="B2479" s="329" t="s">
        <v>1063</v>
      </c>
      <c r="C2479" s="23"/>
      <c r="D2479" s="23">
        <v>1</v>
      </c>
      <c r="E2479" s="24">
        <v>3828.83</v>
      </c>
      <c r="F2479" s="24">
        <f>E2479/100*$I$2*Main!$AF$2</f>
        <v>0</v>
      </c>
      <c r="G2479" s="25">
        <f>F2479*Main!$AF$4</f>
        <v>0</v>
      </c>
      <c r="H2479" s="28"/>
    </row>
    <row r="2480" spans="1:8" s="22" customFormat="1">
      <c r="A2480" s="326">
        <v>9254865</v>
      </c>
      <c r="B2480" s="329" t="s">
        <v>1064</v>
      </c>
      <c r="C2480" s="23"/>
      <c r="D2480" s="23">
        <v>1</v>
      </c>
      <c r="E2480" s="24">
        <v>4146.49</v>
      </c>
      <c r="F2480" s="24">
        <f>E2480/100*$I$2*Main!$AF$2</f>
        <v>0</v>
      </c>
      <c r="G2480" s="25">
        <f>F2480*Main!$AF$4</f>
        <v>0</v>
      </c>
      <c r="H2480" s="28"/>
    </row>
    <row r="2481" spans="1:8" s="22" customFormat="1">
      <c r="A2481" s="326">
        <v>9228892</v>
      </c>
      <c r="B2481" s="329" t="s">
        <v>1065</v>
      </c>
      <c r="C2481" s="23"/>
      <c r="D2481" s="23">
        <v>1</v>
      </c>
      <c r="E2481" s="24">
        <v>4604.92</v>
      </c>
      <c r="F2481" s="24">
        <f>E2481/100*$I$2*Main!$AF$2</f>
        <v>0</v>
      </c>
      <c r="G2481" s="25">
        <f>F2481*Main!$AF$4</f>
        <v>0</v>
      </c>
      <c r="H2481" s="28"/>
    </row>
    <row r="2482" spans="1:8" s="22" customFormat="1">
      <c r="A2482" s="326">
        <v>9228893</v>
      </c>
      <c r="B2482" s="329" t="s">
        <v>1066</v>
      </c>
      <c r="C2482" s="23"/>
      <c r="D2482" s="23">
        <v>1</v>
      </c>
      <c r="E2482" s="24">
        <v>4695.3999999999996</v>
      </c>
      <c r="F2482" s="24">
        <f>E2482/100*$I$2*Main!$AF$2</f>
        <v>0</v>
      </c>
      <c r="G2482" s="25">
        <f>F2482*Main!$AF$4</f>
        <v>0</v>
      </c>
      <c r="H2482" s="28"/>
    </row>
    <row r="2483" spans="1:8" s="22" customFormat="1">
      <c r="A2483" s="326">
        <v>9228894</v>
      </c>
      <c r="B2483" s="329" t="s">
        <v>1067</v>
      </c>
      <c r="C2483" s="23"/>
      <c r="D2483" s="23">
        <v>1</v>
      </c>
      <c r="E2483" s="24">
        <v>4810.16</v>
      </c>
      <c r="F2483" s="24">
        <f>E2483/100*$I$2*Main!$AF$2</f>
        <v>0</v>
      </c>
      <c r="G2483" s="25">
        <f>F2483*Main!$AF$4</f>
        <v>0</v>
      </c>
      <c r="H2483" s="28"/>
    </row>
    <row r="2484" spans="1:8" s="22" customFormat="1">
      <c r="A2484" s="326">
        <v>9228895</v>
      </c>
      <c r="B2484" s="329" t="s">
        <v>1068</v>
      </c>
      <c r="C2484" s="23"/>
      <c r="D2484" s="23">
        <v>1</v>
      </c>
      <c r="E2484" s="24">
        <v>4993.58</v>
      </c>
      <c r="F2484" s="24">
        <f>E2484/100*$I$2*Main!$AF$2</f>
        <v>0</v>
      </c>
      <c r="G2484" s="25">
        <f>F2484*Main!$AF$4</f>
        <v>0</v>
      </c>
      <c r="H2484" s="28"/>
    </row>
    <row r="2485" spans="1:8" s="22" customFormat="1">
      <c r="A2485" s="326">
        <v>9228897</v>
      </c>
      <c r="B2485" s="329" t="s">
        <v>1069</v>
      </c>
      <c r="C2485" s="23"/>
      <c r="D2485" s="23">
        <v>1</v>
      </c>
      <c r="E2485" s="24">
        <v>4841.99</v>
      </c>
      <c r="F2485" s="24">
        <f>E2485/100*$I$2*Main!$AF$2</f>
        <v>0</v>
      </c>
      <c r="G2485" s="25">
        <f>F2485*Main!$AF$4</f>
        <v>0</v>
      </c>
      <c r="H2485" s="28"/>
    </row>
    <row r="2486" spans="1:8" s="22" customFormat="1">
      <c r="A2486" s="326">
        <v>9228898</v>
      </c>
      <c r="B2486" s="329" t="s">
        <v>1070</v>
      </c>
      <c r="C2486" s="23"/>
      <c r="D2486" s="23">
        <v>1</v>
      </c>
      <c r="E2486" s="24">
        <v>5235.72</v>
      </c>
      <c r="F2486" s="24">
        <f>E2486/100*$I$2*Main!$AF$2</f>
        <v>0</v>
      </c>
      <c r="G2486" s="25">
        <f>F2486*Main!$AF$4</f>
        <v>0</v>
      </c>
      <c r="H2486" s="28"/>
    </row>
    <row r="2487" spans="1:8" s="22" customFormat="1">
      <c r="A2487" s="326">
        <v>9248732</v>
      </c>
      <c r="B2487" s="329" t="s">
        <v>1071</v>
      </c>
      <c r="C2487" s="23"/>
      <c r="D2487" s="23">
        <v>1</v>
      </c>
      <c r="E2487" s="24">
        <v>3985.67</v>
      </c>
      <c r="F2487" s="24">
        <f>E2487/100*$I$2*Main!$AF$2</f>
        <v>0</v>
      </c>
      <c r="G2487" s="25">
        <f>F2487*Main!$AF$4</f>
        <v>0</v>
      </c>
      <c r="H2487" s="28"/>
    </row>
    <row r="2488" spans="1:8" s="22" customFormat="1">
      <c r="A2488" s="326">
        <v>9248733</v>
      </c>
      <c r="B2488" s="329" t="s">
        <v>1072</v>
      </c>
      <c r="C2488" s="23"/>
      <c r="D2488" s="23">
        <v>1</v>
      </c>
      <c r="E2488" s="24">
        <v>4179.49</v>
      </c>
      <c r="F2488" s="24">
        <f>E2488/100*$I$2*Main!$AF$2</f>
        <v>0</v>
      </c>
      <c r="G2488" s="25">
        <f>F2488*Main!$AF$4</f>
        <v>0</v>
      </c>
      <c r="H2488" s="28"/>
    </row>
    <row r="2489" spans="1:8" s="22" customFormat="1">
      <c r="A2489" s="326">
        <v>9228917</v>
      </c>
      <c r="B2489" s="329" t="s">
        <v>1073</v>
      </c>
      <c r="C2489" s="23"/>
      <c r="D2489" s="23">
        <v>1</v>
      </c>
      <c r="E2489" s="24">
        <v>4354.03</v>
      </c>
      <c r="F2489" s="24">
        <f>E2489/100*$I$2*Main!$AF$2</f>
        <v>0</v>
      </c>
      <c r="G2489" s="25">
        <f>F2489*Main!$AF$4</f>
        <v>0</v>
      </c>
      <c r="H2489" s="28"/>
    </row>
    <row r="2490" spans="1:8" s="22" customFormat="1">
      <c r="A2490" s="326">
        <v>9228918</v>
      </c>
      <c r="B2490" s="329" t="s">
        <v>1074</v>
      </c>
      <c r="C2490" s="23"/>
      <c r="D2490" s="23">
        <v>1</v>
      </c>
      <c r="E2490" s="24">
        <v>4461.05</v>
      </c>
      <c r="F2490" s="24">
        <f>E2490/100*$I$2*Main!$AF$2</f>
        <v>0</v>
      </c>
      <c r="G2490" s="25">
        <f>F2490*Main!$AF$4</f>
        <v>0</v>
      </c>
      <c r="H2490" s="151"/>
    </row>
    <row r="2491" spans="1:8" s="22" customFormat="1">
      <c r="A2491" s="326">
        <v>9248734</v>
      </c>
      <c r="B2491" s="329" t="s">
        <v>1075</v>
      </c>
      <c r="C2491" s="23"/>
      <c r="D2491" s="23">
        <v>1</v>
      </c>
      <c r="E2491" s="24">
        <v>4583.5200000000004</v>
      </c>
      <c r="F2491" s="24">
        <f>E2491/100*$I$2*Main!$AF$2</f>
        <v>0</v>
      </c>
      <c r="G2491" s="25">
        <f>F2491*Main!$AF$4</f>
        <v>0</v>
      </c>
      <c r="H2491" s="28"/>
    </row>
    <row r="2492" spans="1:8" s="22" customFormat="1">
      <c r="A2492" s="326">
        <v>9242931</v>
      </c>
      <c r="B2492" s="329" t="s">
        <v>1076</v>
      </c>
      <c r="C2492" s="23"/>
      <c r="D2492" s="23">
        <v>1</v>
      </c>
      <c r="E2492" s="24">
        <v>5798.9</v>
      </c>
      <c r="F2492" s="24">
        <f>E2492/100*$I$2*Main!$AF$2</f>
        <v>0</v>
      </c>
      <c r="G2492" s="25">
        <f>F2492*Main!$AF$4</f>
        <v>0</v>
      </c>
      <c r="H2492" s="28"/>
    </row>
    <row r="2493" spans="1:8" s="22" customFormat="1">
      <c r="A2493" s="326">
        <v>9242932</v>
      </c>
      <c r="B2493" s="329" t="s">
        <v>1077</v>
      </c>
      <c r="C2493" s="23"/>
      <c r="D2493" s="23">
        <v>1</v>
      </c>
      <c r="E2493" s="24">
        <v>5889.38</v>
      </c>
      <c r="F2493" s="24">
        <f>E2493/100*$I$2*Main!$AF$2</f>
        <v>0</v>
      </c>
      <c r="G2493" s="25">
        <f>F2493*Main!$AF$4</f>
        <v>0</v>
      </c>
      <c r="H2493" s="28"/>
    </row>
    <row r="2494" spans="1:8" s="22" customFormat="1">
      <c r="A2494" s="326">
        <v>9242933</v>
      </c>
      <c r="B2494" s="329" t="s">
        <v>1078</v>
      </c>
      <c r="C2494" s="23"/>
      <c r="D2494" s="23">
        <v>1</v>
      </c>
      <c r="E2494" s="24">
        <v>6004.16</v>
      </c>
      <c r="F2494" s="24">
        <f>E2494/100*$I$2*Main!$AF$2</f>
        <v>0</v>
      </c>
      <c r="G2494" s="25">
        <f>F2494*Main!$AF$4</f>
        <v>0</v>
      </c>
      <c r="H2494" s="28"/>
    </row>
    <row r="2495" spans="1:8" s="22" customFormat="1">
      <c r="A2495" s="326">
        <v>9242934</v>
      </c>
      <c r="B2495" s="329" t="s">
        <v>1079</v>
      </c>
      <c r="C2495" s="23"/>
      <c r="D2495" s="23">
        <v>1</v>
      </c>
      <c r="E2495" s="24">
        <v>6187.57</v>
      </c>
      <c r="F2495" s="24">
        <f>E2495/100*$I$2*Main!$AF$2</f>
        <v>0</v>
      </c>
      <c r="G2495" s="25">
        <f>F2495*Main!$AF$4</f>
        <v>0</v>
      </c>
      <c r="H2495" s="28"/>
    </row>
    <row r="2496" spans="1:8" s="22" customFormat="1">
      <c r="A2496" s="326">
        <v>9242935</v>
      </c>
      <c r="B2496" s="329" t="s">
        <v>1080</v>
      </c>
      <c r="C2496" s="23"/>
      <c r="D2496" s="23">
        <v>1</v>
      </c>
      <c r="E2496" s="24">
        <v>6300.98</v>
      </c>
      <c r="F2496" s="24">
        <f>E2496/100*$I$2*Main!$AF$2</f>
        <v>0</v>
      </c>
      <c r="G2496" s="25">
        <f>F2496*Main!$AF$4</f>
        <v>0</v>
      </c>
      <c r="H2496" s="28"/>
    </row>
    <row r="2497" spans="1:8" s="22" customFormat="1">
      <c r="A2497" s="326">
        <v>9242936</v>
      </c>
      <c r="B2497" s="329" t="s">
        <v>1081</v>
      </c>
      <c r="C2497" s="23"/>
      <c r="D2497" s="23">
        <v>1</v>
      </c>
      <c r="E2497" s="24">
        <v>6429.73</v>
      </c>
      <c r="F2497" s="24">
        <f>E2497/100*$I$2*Main!$AF$2</f>
        <v>0</v>
      </c>
      <c r="G2497" s="25">
        <f>F2497*Main!$AF$4</f>
        <v>0</v>
      </c>
      <c r="H2497" s="28"/>
    </row>
    <row r="2498" spans="1:8" s="22" customFormat="1">
      <c r="A2498" s="326">
        <v>9254866</v>
      </c>
      <c r="B2498" s="329" t="s">
        <v>1082</v>
      </c>
      <c r="C2498" s="23"/>
      <c r="D2498" s="23">
        <v>1</v>
      </c>
      <c r="E2498" s="24">
        <v>4604.92</v>
      </c>
      <c r="F2498" s="24">
        <f>E2498/100*$I$2*Main!$AF$2</f>
        <v>0</v>
      </c>
      <c r="G2498" s="25">
        <f>F2498*Main!$AF$4</f>
        <v>0</v>
      </c>
      <c r="H2498" s="28"/>
    </row>
    <row r="2499" spans="1:8" s="22" customFormat="1">
      <c r="A2499" s="326">
        <v>9254867</v>
      </c>
      <c r="B2499" s="329" t="s">
        <v>1083</v>
      </c>
      <c r="C2499" s="23"/>
      <c r="D2499" s="23">
        <v>1</v>
      </c>
      <c r="E2499" s="24">
        <v>4695.3999999999996</v>
      </c>
      <c r="F2499" s="24">
        <f>E2499/100*$I$2*Main!$AF$2</f>
        <v>0</v>
      </c>
      <c r="G2499" s="25">
        <f>F2499*Main!$AF$4</f>
        <v>0</v>
      </c>
      <c r="H2499" s="28"/>
    </row>
    <row r="2500" spans="1:8" s="22" customFormat="1">
      <c r="A2500" s="326">
        <v>9254868</v>
      </c>
      <c r="B2500" s="329" t="s">
        <v>1084</v>
      </c>
      <c r="C2500" s="23"/>
      <c r="D2500" s="23">
        <v>1</v>
      </c>
      <c r="E2500" s="24">
        <v>4810.16</v>
      </c>
      <c r="F2500" s="24">
        <f>E2500/100*$I$2*Main!$AF$2</f>
        <v>0</v>
      </c>
      <c r="G2500" s="25">
        <f>F2500*Main!$AF$4</f>
        <v>0</v>
      </c>
      <c r="H2500" s="28"/>
    </row>
    <row r="2501" spans="1:8" s="22" customFormat="1">
      <c r="A2501" s="326">
        <v>9254869</v>
      </c>
      <c r="B2501" s="329" t="s">
        <v>1085</v>
      </c>
      <c r="C2501" s="23"/>
      <c r="D2501" s="23">
        <v>1</v>
      </c>
      <c r="E2501" s="24">
        <v>4993.58</v>
      </c>
      <c r="F2501" s="24">
        <f>E2501/100*$I$2*Main!$AF$2</f>
        <v>0</v>
      </c>
      <c r="G2501" s="25">
        <f>F2501*Main!$AF$4</f>
        <v>0</v>
      </c>
      <c r="H2501" s="28"/>
    </row>
    <row r="2502" spans="1:8" s="22" customFormat="1">
      <c r="A2502" s="326">
        <v>9254870</v>
      </c>
      <c r="B2502" s="329" t="s">
        <v>1086</v>
      </c>
      <c r="C2502" s="23"/>
      <c r="D2502" s="23">
        <v>1</v>
      </c>
      <c r="E2502" s="24">
        <v>4841.99</v>
      </c>
      <c r="F2502" s="24">
        <f>E2502/100*$I$2*Main!$AF$2</f>
        <v>0</v>
      </c>
      <c r="G2502" s="25">
        <f>F2502*Main!$AF$4</f>
        <v>0</v>
      </c>
      <c r="H2502" s="28"/>
    </row>
    <row r="2503" spans="1:8" s="22" customFormat="1">
      <c r="A2503" s="326">
        <v>9254871</v>
      </c>
      <c r="B2503" s="329" t="s">
        <v>1087</v>
      </c>
      <c r="C2503" s="23"/>
      <c r="D2503" s="23">
        <v>1</v>
      </c>
      <c r="E2503" s="24">
        <v>5235.72</v>
      </c>
      <c r="F2503" s="24">
        <f>E2503/100*$I$2*Main!$AF$2</f>
        <v>0</v>
      </c>
      <c r="G2503" s="25">
        <f>F2503*Main!$AF$4</f>
        <v>0</v>
      </c>
      <c r="H2503" s="28"/>
    </row>
    <row r="2504" spans="1:8" s="22" customFormat="1">
      <c r="A2504" s="326">
        <v>9228909</v>
      </c>
      <c r="B2504" s="329" t="s">
        <v>1088</v>
      </c>
      <c r="C2504" s="23"/>
      <c r="D2504" s="23">
        <v>1</v>
      </c>
      <c r="E2504" s="24">
        <v>4773.78</v>
      </c>
      <c r="F2504" s="24">
        <f>E2504/100*$I$2*Main!$AF$2</f>
        <v>0</v>
      </c>
      <c r="G2504" s="25">
        <f>F2504*Main!$AF$4</f>
        <v>0</v>
      </c>
      <c r="H2504" s="28"/>
    </row>
    <row r="2505" spans="1:8" s="22" customFormat="1">
      <c r="A2505" s="326">
        <v>9228910</v>
      </c>
      <c r="B2505" s="329" t="s">
        <v>1089</v>
      </c>
      <c r="C2505" s="23"/>
      <c r="D2505" s="23">
        <v>1</v>
      </c>
      <c r="E2505" s="24">
        <v>4864.2700000000004</v>
      </c>
      <c r="F2505" s="24">
        <f>E2505/100*$I$2*Main!$AF$2</f>
        <v>0</v>
      </c>
      <c r="G2505" s="25">
        <f>F2505*Main!$AF$4</f>
        <v>0</v>
      </c>
      <c r="H2505" s="28"/>
    </row>
    <row r="2506" spans="1:8" s="22" customFormat="1">
      <c r="A2506" s="326">
        <v>9228911</v>
      </c>
      <c r="B2506" s="329" t="s">
        <v>1090</v>
      </c>
      <c r="C2506" s="23"/>
      <c r="D2506" s="23">
        <v>1</v>
      </c>
      <c r="E2506" s="24">
        <v>4979.0600000000004</v>
      </c>
      <c r="F2506" s="24">
        <f>E2506/100*$I$2*Main!$AF$2</f>
        <v>0</v>
      </c>
      <c r="G2506" s="25">
        <f>F2506*Main!$AF$4</f>
        <v>0</v>
      </c>
      <c r="H2506" s="28"/>
    </row>
    <row r="2507" spans="1:8" s="22" customFormat="1">
      <c r="A2507" s="326">
        <v>9228912</v>
      </c>
      <c r="B2507" s="329" t="s">
        <v>1091</v>
      </c>
      <c r="C2507" s="23"/>
      <c r="D2507" s="23">
        <v>1</v>
      </c>
      <c r="E2507" s="24">
        <v>5162.45</v>
      </c>
      <c r="F2507" s="24">
        <f>E2507/100*$I$2*Main!$AF$2</f>
        <v>0</v>
      </c>
      <c r="G2507" s="25">
        <f>F2507*Main!$AF$4</f>
        <v>0</v>
      </c>
      <c r="H2507" s="28"/>
    </row>
    <row r="2508" spans="1:8" s="22" customFormat="1">
      <c r="A2508" s="326">
        <v>9228913</v>
      </c>
      <c r="B2508" s="329" t="s">
        <v>1092</v>
      </c>
      <c r="C2508" s="23"/>
      <c r="D2508" s="23">
        <v>1</v>
      </c>
      <c r="E2508" s="24">
        <v>5000.63</v>
      </c>
      <c r="F2508" s="24">
        <f>E2508/100*$I$2*Main!$AF$2</f>
        <v>0</v>
      </c>
      <c r="G2508" s="25">
        <f>F2508*Main!$AF$4</f>
        <v>0</v>
      </c>
      <c r="H2508" s="28"/>
    </row>
    <row r="2509" spans="1:8" s="22" customFormat="1">
      <c r="A2509" s="326">
        <v>9228914</v>
      </c>
      <c r="B2509" s="329" t="s">
        <v>1093</v>
      </c>
      <c r="C2509" s="23"/>
      <c r="D2509" s="23">
        <v>1</v>
      </c>
      <c r="E2509" s="24">
        <v>5404.61</v>
      </c>
      <c r="F2509" s="24">
        <f>E2509/100*$I$2*Main!$AF$2</f>
        <v>0</v>
      </c>
      <c r="G2509" s="25">
        <f>F2509*Main!$AF$4</f>
        <v>0</v>
      </c>
      <c r="H2509" s="28"/>
    </row>
    <row r="2510" spans="1:8" s="22" customFormat="1">
      <c r="A2510" s="326">
        <v>9248735</v>
      </c>
      <c r="B2510" s="329" t="s">
        <v>1094</v>
      </c>
      <c r="C2510" s="23"/>
      <c r="D2510" s="23">
        <v>1</v>
      </c>
      <c r="E2510" s="24">
        <v>4154.54</v>
      </c>
      <c r="F2510" s="24">
        <f>E2510/100*$I$2*Main!$AF$2</f>
        <v>0</v>
      </c>
      <c r="G2510" s="25">
        <f>F2510*Main!$AF$4</f>
        <v>0</v>
      </c>
      <c r="H2510" s="28"/>
    </row>
    <row r="2511" spans="1:8" s="22" customFormat="1">
      <c r="A2511" s="326">
        <v>9248736</v>
      </c>
      <c r="B2511" s="329" t="s">
        <v>1095</v>
      </c>
      <c r="C2511" s="23"/>
      <c r="D2511" s="23">
        <v>1</v>
      </c>
      <c r="E2511" s="24">
        <v>4348.3999999999996</v>
      </c>
      <c r="F2511" s="24">
        <f>E2511/100*$I$2*Main!$AF$2</f>
        <v>0</v>
      </c>
      <c r="G2511" s="25">
        <f>F2511*Main!$AF$4</f>
        <v>0</v>
      </c>
      <c r="H2511" s="28"/>
    </row>
    <row r="2512" spans="1:8" s="22" customFormat="1">
      <c r="A2512" s="326">
        <v>9248737</v>
      </c>
      <c r="B2512" s="329" t="s">
        <v>1096</v>
      </c>
      <c r="C2512" s="23"/>
      <c r="D2512" s="23">
        <v>1</v>
      </c>
      <c r="E2512" s="24">
        <v>4522.8999999999996</v>
      </c>
      <c r="F2512" s="24">
        <f>E2512/100*$I$2*Main!$AF$2</f>
        <v>0</v>
      </c>
      <c r="G2512" s="25">
        <f>F2512*Main!$AF$4</f>
        <v>0</v>
      </c>
      <c r="H2512" s="28"/>
    </row>
    <row r="2513" spans="1:8" s="22" customFormat="1">
      <c r="A2513" s="326">
        <v>9248738</v>
      </c>
      <c r="B2513" s="329" t="s">
        <v>1097</v>
      </c>
      <c r="C2513" s="23"/>
      <c r="D2513" s="23">
        <v>1</v>
      </c>
      <c r="E2513" s="24">
        <v>4629.96</v>
      </c>
      <c r="F2513" s="24">
        <f>E2513/100*$I$2*Main!$AF$2</f>
        <v>0</v>
      </c>
      <c r="G2513" s="25">
        <f>F2513*Main!$AF$4</f>
        <v>0</v>
      </c>
      <c r="H2513" s="28"/>
    </row>
    <row r="2514" spans="1:8" s="22" customFormat="1">
      <c r="A2514" s="326">
        <v>9248739</v>
      </c>
      <c r="B2514" s="329" t="s">
        <v>1098</v>
      </c>
      <c r="C2514" s="23"/>
      <c r="D2514" s="23">
        <v>1</v>
      </c>
      <c r="E2514" s="24">
        <v>4752.38</v>
      </c>
      <c r="F2514" s="24">
        <f>E2514/100*$I$2*Main!$AF$2</f>
        <v>0</v>
      </c>
      <c r="G2514" s="25">
        <f>F2514*Main!$AF$4</f>
        <v>0</v>
      </c>
      <c r="H2514" s="28"/>
    </row>
    <row r="2515" spans="1:8" s="22" customFormat="1">
      <c r="A2515" s="326">
        <v>9242937</v>
      </c>
      <c r="B2515" s="329" t="s">
        <v>1099</v>
      </c>
      <c r="C2515" s="23"/>
      <c r="D2515" s="23">
        <v>1</v>
      </c>
      <c r="E2515" s="24">
        <v>5967.78</v>
      </c>
      <c r="F2515" s="24">
        <f>E2515/100*$I$2*Main!$AF$2</f>
        <v>0</v>
      </c>
      <c r="G2515" s="25">
        <f>F2515*Main!$AF$4</f>
        <v>0</v>
      </c>
      <c r="H2515" s="28"/>
    </row>
    <row r="2516" spans="1:8" s="22" customFormat="1">
      <c r="A2516" s="326">
        <v>9242939</v>
      </c>
      <c r="B2516" s="329" t="s">
        <v>1100</v>
      </c>
      <c r="C2516" s="23"/>
      <c r="D2516" s="23">
        <v>1</v>
      </c>
      <c r="E2516" s="24">
        <v>6058.26</v>
      </c>
      <c r="F2516" s="24">
        <f>E2516/100*$I$2*Main!$AF$2</f>
        <v>0</v>
      </c>
      <c r="G2516" s="25">
        <f>F2516*Main!$AF$4</f>
        <v>0</v>
      </c>
      <c r="H2516" s="28"/>
    </row>
    <row r="2517" spans="1:8" s="22" customFormat="1">
      <c r="A2517" s="326">
        <v>9242941</v>
      </c>
      <c r="B2517" s="329" t="s">
        <v>1101</v>
      </c>
      <c r="C2517" s="23"/>
      <c r="D2517" s="23">
        <v>1</v>
      </c>
      <c r="E2517" s="24">
        <v>6173.06</v>
      </c>
      <c r="F2517" s="24">
        <f>E2517/100*$I$2*Main!$AF$2</f>
        <v>0</v>
      </c>
      <c r="G2517" s="25">
        <f>F2517*Main!$AF$4</f>
        <v>0</v>
      </c>
      <c r="H2517" s="28"/>
    </row>
    <row r="2518" spans="1:8" s="22" customFormat="1">
      <c r="A2518" s="326">
        <v>9242943</v>
      </c>
      <c r="B2518" s="329" t="s">
        <v>1102</v>
      </c>
      <c r="C2518" s="23"/>
      <c r="D2518" s="23">
        <v>1</v>
      </c>
      <c r="E2518" s="24">
        <v>6356.45</v>
      </c>
      <c r="F2518" s="24">
        <f>E2518/100*$I$2*Main!$AF$2</f>
        <v>0</v>
      </c>
      <c r="G2518" s="25">
        <f>F2518*Main!$AF$4</f>
        <v>0</v>
      </c>
      <c r="H2518" s="28"/>
    </row>
    <row r="2519" spans="1:8" s="22" customFormat="1">
      <c r="A2519" s="326">
        <v>9239733</v>
      </c>
      <c r="B2519" s="329" t="s">
        <v>1103</v>
      </c>
      <c r="C2519" s="23"/>
      <c r="D2519" s="23">
        <v>1</v>
      </c>
      <c r="E2519" s="24">
        <v>6429.62</v>
      </c>
      <c r="F2519" s="24">
        <f>E2519/100*$I$2*Main!$AF$2</f>
        <v>0</v>
      </c>
      <c r="G2519" s="25">
        <f>F2519*Main!$AF$4</f>
        <v>0</v>
      </c>
      <c r="H2519" s="28"/>
    </row>
    <row r="2520" spans="1:8" s="22" customFormat="1">
      <c r="A2520" s="326">
        <v>9242944</v>
      </c>
      <c r="B2520" s="329" t="s">
        <v>1104</v>
      </c>
      <c r="C2520" s="23"/>
      <c r="D2520" s="23">
        <v>1</v>
      </c>
      <c r="E2520" s="24">
        <v>6598.62</v>
      </c>
      <c r="F2520" s="24">
        <f>E2520/100*$I$2*Main!$AF$2</f>
        <v>0</v>
      </c>
      <c r="G2520" s="25">
        <f>F2520*Main!$AF$4</f>
        <v>0</v>
      </c>
      <c r="H2520" s="28"/>
    </row>
    <row r="2521" spans="1:8" s="22" customFormat="1">
      <c r="A2521" s="326">
        <v>9254872</v>
      </c>
      <c r="B2521" s="329" t="s">
        <v>1105</v>
      </c>
      <c r="C2521" s="23"/>
      <c r="D2521" s="23">
        <v>1</v>
      </c>
      <c r="E2521" s="24">
        <v>4773.78</v>
      </c>
      <c r="F2521" s="24">
        <f>E2521/100*$I$2*Main!$AF$2</f>
        <v>0</v>
      </c>
      <c r="G2521" s="25">
        <f>F2521*Main!$AF$4</f>
        <v>0</v>
      </c>
      <c r="H2521" s="151"/>
    </row>
    <row r="2522" spans="1:8" s="22" customFormat="1">
      <c r="A2522" s="326">
        <v>9254873</v>
      </c>
      <c r="B2522" s="329" t="s">
        <v>1106</v>
      </c>
      <c r="C2522" s="23"/>
      <c r="D2522" s="23">
        <v>1</v>
      </c>
      <c r="E2522" s="24">
        <v>4864.2700000000004</v>
      </c>
      <c r="F2522" s="24">
        <f>E2522/100*$I$2*Main!$AF$2</f>
        <v>0</v>
      </c>
      <c r="G2522" s="25">
        <f>F2522*Main!$AF$4</f>
        <v>0</v>
      </c>
      <c r="H2522" s="28"/>
    </row>
    <row r="2523" spans="1:8" s="22" customFormat="1">
      <c r="A2523" s="326">
        <v>9254874</v>
      </c>
      <c r="B2523" s="329" t="s">
        <v>1107</v>
      </c>
      <c r="C2523" s="23"/>
      <c r="D2523" s="23">
        <v>1</v>
      </c>
      <c r="E2523" s="24">
        <v>4979.0600000000004</v>
      </c>
      <c r="F2523" s="24">
        <f>E2523/100*$I$2*Main!$AF$2</f>
        <v>0</v>
      </c>
      <c r="G2523" s="25">
        <f>F2523*Main!$AF$4</f>
        <v>0</v>
      </c>
      <c r="H2523" s="28"/>
    </row>
    <row r="2524" spans="1:8" s="22" customFormat="1">
      <c r="A2524" s="326">
        <v>9254875</v>
      </c>
      <c r="B2524" s="329" t="s">
        <v>1108</v>
      </c>
      <c r="C2524" s="23"/>
      <c r="D2524" s="23">
        <v>1</v>
      </c>
      <c r="E2524" s="24">
        <v>5162.45</v>
      </c>
      <c r="F2524" s="24">
        <f>E2524/100*$I$2*Main!$AF$2</f>
        <v>0</v>
      </c>
      <c r="G2524" s="25">
        <f>F2524*Main!$AF$4</f>
        <v>0</v>
      </c>
      <c r="H2524" s="28"/>
    </row>
    <row r="2525" spans="1:8" s="22" customFormat="1">
      <c r="A2525" s="326">
        <v>9254876</v>
      </c>
      <c r="B2525" s="329" t="s">
        <v>1109</v>
      </c>
      <c r="C2525" s="23"/>
      <c r="D2525" s="23">
        <v>1</v>
      </c>
      <c r="E2525" s="24">
        <v>5000.63</v>
      </c>
      <c r="F2525" s="24">
        <f>E2525/100*$I$2*Main!$AF$2</f>
        <v>0</v>
      </c>
      <c r="G2525" s="25">
        <f>F2525*Main!$AF$4</f>
        <v>0</v>
      </c>
      <c r="H2525" s="28"/>
    </row>
    <row r="2526" spans="1:8" s="22" customFormat="1">
      <c r="A2526" s="326">
        <v>9254877</v>
      </c>
      <c r="B2526" s="329" t="s">
        <v>1110</v>
      </c>
      <c r="C2526" s="23"/>
      <c r="D2526" s="23">
        <v>1</v>
      </c>
      <c r="E2526" s="24">
        <v>5404.61</v>
      </c>
      <c r="F2526" s="24">
        <f>E2526/100*$I$2*Main!$AF$2</f>
        <v>0</v>
      </c>
      <c r="G2526" s="25">
        <f>F2526*Main!$AF$4</f>
        <v>0</v>
      </c>
      <c r="H2526" s="28"/>
    </row>
    <row r="2527" spans="1:8" s="22" customFormat="1">
      <c r="A2527" s="326">
        <v>9288591</v>
      </c>
      <c r="B2527" s="329" t="s">
        <v>3971</v>
      </c>
      <c r="C2527" s="23"/>
      <c r="D2527" s="23">
        <v>1</v>
      </c>
      <c r="E2527" s="24">
        <v>5992.28</v>
      </c>
      <c r="F2527" s="24">
        <f>E2527/100*$I$2*Main!$AF$2</f>
        <v>0</v>
      </c>
      <c r="G2527" s="25">
        <f>F2527*Main!$AF$4</f>
        <v>0</v>
      </c>
      <c r="H2527" s="28"/>
    </row>
    <row r="2528" spans="1:8" s="22" customFormat="1">
      <c r="A2528" s="326">
        <v>9288592</v>
      </c>
      <c r="B2528" s="329" t="s">
        <v>3972</v>
      </c>
      <c r="C2528" s="23"/>
      <c r="D2528" s="23">
        <v>1</v>
      </c>
      <c r="E2528" s="24">
        <v>6128.35</v>
      </c>
      <c r="F2528" s="24">
        <f>E2528/100*$I$2*Main!$AF$2</f>
        <v>0</v>
      </c>
      <c r="G2528" s="25">
        <f>F2528*Main!$AF$4</f>
        <v>0</v>
      </c>
      <c r="H2528" s="28"/>
    </row>
    <row r="2529" spans="1:8" s="22" customFormat="1">
      <c r="A2529" s="326">
        <v>9245476</v>
      </c>
      <c r="B2529" s="329" t="s">
        <v>1111</v>
      </c>
      <c r="C2529" s="23"/>
      <c r="D2529" s="23">
        <v>1</v>
      </c>
      <c r="E2529" s="24">
        <v>5934.82</v>
      </c>
      <c r="F2529" s="24">
        <f>E2529/100*$I$2*Main!$AF$2</f>
        <v>0</v>
      </c>
      <c r="G2529" s="25">
        <f>F2529*Main!$AF$4</f>
        <v>0</v>
      </c>
      <c r="H2529" s="151"/>
    </row>
    <row r="2530" spans="1:8" s="22" customFormat="1">
      <c r="A2530" s="326">
        <v>9230044</v>
      </c>
      <c r="B2530" s="329" t="s">
        <v>1112</v>
      </c>
      <c r="C2530" s="23"/>
      <c r="D2530" s="23">
        <v>1</v>
      </c>
      <c r="E2530" s="24">
        <v>3614.58</v>
      </c>
      <c r="F2530" s="24">
        <f>E2530/100*$I$2*Main!$AF$2</f>
        <v>0</v>
      </c>
      <c r="G2530" s="25">
        <f>F2530*Main!$AF$4</f>
        <v>0</v>
      </c>
      <c r="H2530" s="28"/>
    </row>
    <row r="2531" spans="1:8" s="22" customFormat="1">
      <c r="A2531" s="326">
        <v>9230045</v>
      </c>
      <c r="B2531" s="329" t="s">
        <v>1113</v>
      </c>
      <c r="C2531" s="23"/>
      <c r="D2531" s="23">
        <v>1</v>
      </c>
      <c r="E2531" s="24">
        <v>3689.83</v>
      </c>
      <c r="F2531" s="24">
        <f>E2531/100*$I$2*Main!$AF$2</f>
        <v>0</v>
      </c>
      <c r="G2531" s="25">
        <f>F2531*Main!$AF$4</f>
        <v>0</v>
      </c>
      <c r="H2531" s="28"/>
    </row>
    <row r="2532" spans="1:8" s="22" customFormat="1">
      <c r="A2532" s="326">
        <v>9230046</v>
      </c>
      <c r="B2532" s="329" t="s">
        <v>1114</v>
      </c>
      <c r="C2532" s="23"/>
      <c r="D2532" s="23">
        <v>1</v>
      </c>
      <c r="E2532" s="24">
        <v>3785.59</v>
      </c>
      <c r="F2532" s="24">
        <f>E2532/100*$I$2*Main!$AF$2</f>
        <v>0</v>
      </c>
      <c r="G2532" s="25">
        <f>F2532*Main!$AF$4</f>
        <v>0</v>
      </c>
      <c r="H2532" s="28"/>
    </row>
    <row r="2533" spans="1:8" s="22" customFormat="1">
      <c r="A2533" s="326">
        <v>9230047</v>
      </c>
      <c r="B2533" s="329" t="s">
        <v>1115</v>
      </c>
      <c r="C2533" s="23"/>
      <c r="D2533" s="23">
        <v>1</v>
      </c>
      <c r="E2533" s="24">
        <v>3942.4</v>
      </c>
      <c r="F2533" s="24">
        <f>E2533/100*$I$2*Main!$AF$2</f>
        <v>0</v>
      </c>
      <c r="G2533" s="25">
        <f>F2533*Main!$AF$4</f>
        <v>0</v>
      </c>
      <c r="H2533" s="28"/>
    </row>
    <row r="2534" spans="1:8" s="22" customFormat="1">
      <c r="A2534" s="326">
        <v>9230048</v>
      </c>
      <c r="B2534" s="329" t="s">
        <v>1116</v>
      </c>
      <c r="C2534" s="23"/>
      <c r="D2534" s="23">
        <v>1</v>
      </c>
      <c r="E2534" s="24">
        <v>3828.83</v>
      </c>
      <c r="F2534" s="24">
        <f>E2534/100*$I$2*Main!$AF$2</f>
        <v>0</v>
      </c>
      <c r="G2534" s="25">
        <f>F2534*Main!$AF$4</f>
        <v>0</v>
      </c>
      <c r="H2534" s="151"/>
    </row>
    <row r="2535" spans="1:8" s="22" customFormat="1">
      <c r="A2535" s="326">
        <v>9230049</v>
      </c>
      <c r="B2535" s="329" t="s">
        <v>1117</v>
      </c>
      <c r="C2535" s="23"/>
      <c r="D2535" s="23">
        <v>1</v>
      </c>
      <c r="E2535" s="24">
        <v>4146.49</v>
      </c>
      <c r="F2535" s="24">
        <f>E2535/100*$I$2*Main!$AF$2</f>
        <v>0</v>
      </c>
      <c r="G2535" s="25">
        <f>F2535*Main!$AF$4</f>
        <v>0</v>
      </c>
      <c r="H2535" s="151"/>
    </row>
    <row r="2536" spans="1:8" s="22" customFormat="1">
      <c r="A2536" s="326">
        <v>9248740</v>
      </c>
      <c r="B2536" s="329" t="s">
        <v>1118</v>
      </c>
      <c r="C2536" s="23"/>
      <c r="D2536" s="23">
        <v>1</v>
      </c>
      <c r="E2536" s="24">
        <v>2995.32</v>
      </c>
      <c r="F2536" s="24">
        <f>E2536/100*$I$2*Main!$AF$2</f>
        <v>0</v>
      </c>
      <c r="G2536" s="25">
        <f>F2536*Main!$AF$4</f>
        <v>0</v>
      </c>
      <c r="H2536" s="151"/>
    </row>
    <row r="2537" spans="1:8" s="22" customFormat="1">
      <c r="A2537" s="326">
        <v>9248741</v>
      </c>
      <c r="B2537" s="329" t="s">
        <v>1119</v>
      </c>
      <c r="C2537" s="23"/>
      <c r="D2537" s="23">
        <v>1</v>
      </c>
      <c r="E2537" s="24">
        <v>3154.93</v>
      </c>
      <c r="F2537" s="24">
        <f>E2537/100*$I$2*Main!$AF$2</f>
        <v>0</v>
      </c>
      <c r="G2537" s="25">
        <f>F2537*Main!$AF$4</f>
        <v>0</v>
      </c>
      <c r="H2537" s="151"/>
    </row>
    <row r="2538" spans="1:8" s="22" customFormat="1">
      <c r="A2538" s="326">
        <v>9230062</v>
      </c>
      <c r="B2538" s="329" t="s">
        <v>1120</v>
      </c>
      <c r="C2538" s="23"/>
      <c r="D2538" s="23">
        <v>1</v>
      </c>
      <c r="E2538" s="24">
        <v>3302.84</v>
      </c>
      <c r="F2538" s="24">
        <f>E2538/100*$I$2*Main!$AF$2</f>
        <v>0</v>
      </c>
      <c r="G2538" s="25">
        <f>F2538*Main!$AF$4</f>
        <v>0</v>
      </c>
      <c r="H2538" s="151"/>
    </row>
    <row r="2539" spans="1:8" s="22" customFormat="1">
      <c r="A2539" s="326">
        <v>9230064</v>
      </c>
      <c r="B2539" s="329" t="s">
        <v>1121</v>
      </c>
      <c r="C2539" s="23"/>
      <c r="D2539" s="23">
        <v>1</v>
      </c>
      <c r="E2539" s="24">
        <v>3390.85</v>
      </c>
      <c r="F2539" s="24">
        <f>E2539/100*$I$2*Main!$AF$2</f>
        <v>0</v>
      </c>
      <c r="G2539" s="25">
        <f>F2539*Main!$AF$4</f>
        <v>0</v>
      </c>
      <c r="H2539" s="151"/>
    </row>
    <row r="2540" spans="1:8" s="22" customFormat="1">
      <c r="A2540" s="326">
        <v>9248742</v>
      </c>
      <c r="B2540" s="329" t="s">
        <v>1122</v>
      </c>
      <c r="C2540" s="23"/>
      <c r="D2540" s="23">
        <v>1</v>
      </c>
      <c r="E2540" s="24">
        <v>3494.29</v>
      </c>
      <c r="F2540" s="24">
        <f>E2540/100*$I$2*Main!$AF$2</f>
        <v>0</v>
      </c>
      <c r="G2540" s="25">
        <f>F2540*Main!$AF$4</f>
        <v>0</v>
      </c>
      <c r="H2540" s="151"/>
    </row>
    <row r="2541" spans="1:8" s="22" customFormat="1">
      <c r="A2541" s="326">
        <v>9230050</v>
      </c>
      <c r="B2541" s="329" t="s">
        <v>1123</v>
      </c>
      <c r="C2541" s="23"/>
      <c r="D2541" s="23">
        <v>1</v>
      </c>
      <c r="E2541" s="24">
        <v>4604.92</v>
      </c>
      <c r="F2541" s="24">
        <f>E2541/100*$I$2*Main!$AF$2</f>
        <v>0</v>
      </c>
      <c r="G2541" s="25">
        <f>F2541*Main!$AF$4</f>
        <v>0</v>
      </c>
      <c r="H2541" s="151"/>
    </row>
    <row r="2542" spans="1:8" s="22" customFormat="1">
      <c r="A2542" s="326">
        <v>9230051</v>
      </c>
      <c r="B2542" s="329" t="s">
        <v>1124</v>
      </c>
      <c r="C2542" s="23"/>
      <c r="D2542" s="23">
        <v>1</v>
      </c>
      <c r="E2542" s="24">
        <v>4695.3999999999996</v>
      </c>
      <c r="F2542" s="24">
        <f>E2542/100*$I$2*Main!$AF$2</f>
        <v>0</v>
      </c>
      <c r="G2542" s="25">
        <f>F2542*Main!$AF$4</f>
        <v>0</v>
      </c>
      <c r="H2542" s="151"/>
    </row>
    <row r="2543" spans="1:8" s="22" customFormat="1">
      <c r="A2543" s="326">
        <v>9230052</v>
      </c>
      <c r="B2543" s="329" t="s">
        <v>1125</v>
      </c>
      <c r="C2543" s="23"/>
      <c r="D2543" s="23">
        <v>1</v>
      </c>
      <c r="E2543" s="24">
        <v>4810.16</v>
      </c>
      <c r="F2543" s="24">
        <f>E2543/100*$I$2*Main!$AF$2</f>
        <v>0</v>
      </c>
      <c r="G2543" s="25">
        <f>F2543*Main!$AF$4</f>
        <v>0</v>
      </c>
      <c r="H2543" s="151"/>
    </row>
    <row r="2544" spans="1:8" s="22" customFormat="1">
      <c r="A2544" s="326">
        <v>9230053</v>
      </c>
      <c r="B2544" s="329" t="s">
        <v>1126</v>
      </c>
      <c r="C2544" s="23"/>
      <c r="D2544" s="23">
        <v>1</v>
      </c>
      <c r="E2544" s="24">
        <v>4993.58</v>
      </c>
      <c r="F2544" s="24">
        <f>E2544/100*$I$2*Main!$AF$2</f>
        <v>0</v>
      </c>
      <c r="G2544" s="25">
        <f>F2544*Main!$AF$4</f>
        <v>0</v>
      </c>
      <c r="H2544" s="151"/>
    </row>
    <row r="2545" spans="1:8" s="22" customFormat="1">
      <c r="A2545" s="326">
        <v>9230054</v>
      </c>
      <c r="B2545" s="329" t="s">
        <v>1127</v>
      </c>
      <c r="C2545" s="23"/>
      <c r="D2545" s="23">
        <v>1</v>
      </c>
      <c r="E2545" s="24">
        <v>4841.99</v>
      </c>
      <c r="F2545" s="24">
        <f>E2545/100*$I$2*Main!$AF$2</f>
        <v>0</v>
      </c>
      <c r="G2545" s="25">
        <f>F2545*Main!$AF$4</f>
        <v>0</v>
      </c>
      <c r="H2545" s="151"/>
    </row>
    <row r="2546" spans="1:8" s="22" customFormat="1">
      <c r="A2546" s="326">
        <v>9230055</v>
      </c>
      <c r="B2546" s="329" t="s">
        <v>1128</v>
      </c>
      <c r="C2546" s="23"/>
      <c r="D2546" s="23">
        <v>1</v>
      </c>
      <c r="E2546" s="24">
        <v>5235.72</v>
      </c>
      <c r="F2546" s="24">
        <f>E2546/100*$I$2*Main!$AF$2</f>
        <v>0</v>
      </c>
      <c r="G2546" s="25">
        <f>F2546*Main!$AF$4</f>
        <v>0</v>
      </c>
      <c r="H2546" s="151"/>
    </row>
    <row r="2547" spans="1:8" s="22" customFormat="1">
      <c r="A2547" s="326">
        <v>9248743</v>
      </c>
      <c r="B2547" s="329" t="s">
        <v>1129</v>
      </c>
      <c r="C2547" s="23"/>
      <c r="D2547" s="23">
        <v>1</v>
      </c>
      <c r="E2547" s="24">
        <v>3985.67</v>
      </c>
      <c r="F2547" s="24">
        <f>E2547/100*$I$2*Main!$AF$2</f>
        <v>0</v>
      </c>
      <c r="G2547" s="25">
        <f>F2547*Main!$AF$4</f>
        <v>0</v>
      </c>
      <c r="H2547" s="28"/>
    </row>
    <row r="2548" spans="1:8" s="22" customFormat="1">
      <c r="A2548" s="326">
        <v>9248744</v>
      </c>
      <c r="B2548" s="329" t="s">
        <v>1130</v>
      </c>
      <c r="C2548" s="23"/>
      <c r="D2548" s="23">
        <v>1</v>
      </c>
      <c r="E2548" s="24">
        <v>4179.49</v>
      </c>
      <c r="F2548" s="24">
        <f>E2548/100*$I$2*Main!$AF$2</f>
        <v>0</v>
      </c>
      <c r="G2548" s="25">
        <f>F2548*Main!$AF$4</f>
        <v>0</v>
      </c>
      <c r="H2548" s="28"/>
    </row>
    <row r="2549" spans="1:8" s="22" customFormat="1">
      <c r="A2549" s="326">
        <v>9230065</v>
      </c>
      <c r="B2549" s="329" t="s">
        <v>1131</v>
      </c>
      <c r="C2549" s="23"/>
      <c r="D2549" s="23">
        <v>1</v>
      </c>
      <c r="E2549" s="24">
        <v>4354.03</v>
      </c>
      <c r="F2549" s="24">
        <f>E2549/100*$I$2*Main!$AF$2</f>
        <v>0</v>
      </c>
      <c r="G2549" s="25">
        <f>F2549*Main!$AF$4</f>
        <v>0</v>
      </c>
      <c r="H2549" s="28"/>
    </row>
    <row r="2550" spans="1:8" s="22" customFormat="1">
      <c r="A2550" s="326">
        <v>9230066</v>
      </c>
      <c r="B2550" s="329" t="s">
        <v>1132</v>
      </c>
      <c r="C2550" s="23"/>
      <c r="D2550" s="23">
        <v>1</v>
      </c>
      <c r="E2550" s="24">
        <v>4461.05</v>
      </c>
      <c r="F2550" s="24">
        <f>E2550/100*$I$2*Main!$AF$2</f>
        <v>0</v>
      </c>
      <c r="G2550" s="25">
        <f>F2550*Main!$AF$4</f>
        <v>0</v>
      </c>
      <c r="H2550" s="28"/>
    </row>
    <row r="2551" spans="1:8" s="22" customFormat="1">
      <c r="A2551" s="326">
        <v>9248745</v>
      </c>
      <c r="B2551" s="329" t="s">
        <v>1133</v>
      </c>
      <c r="C2551" s="23"/>
      <c r="D2551" s="23">
        <v>1</v>
      </c>
      <c r="E2551" s="24">
        <v>4583.5200000000004</v>
      </c>
      <c r="F2551" s="24">
        <f>E2551/100*$I$2*Main!$AF$2</f>
        <v>0</v>
      </c>
      <c r="G2551" s="25">
        <f>F2551*Main!$AF$4</f>
        <v>0</v>
      </c>
      <c r="H2551" s="28"/>
    </row>
    <row r="2552" spans="1:8" s="22" customFormat="1">
      <c r="A2552" s="326">
        <v>9230056</v>
      </c>
      <c r="B2552" s="329" t="s">
        <v>1134</v>
      </c>
      <c r="C2552" s="23"/>
      <c r="D2552" s="23">
        <v>1</v>
      </c>
      <c r="E2552" s="24">
        <v>4773.78</v>
      </c>
      <c r="F2552" s="24">
        <f>E2552/100*$I$2*Main!$AF$2</f>
        <v>0</v>
      </c>
      <c r="G2552" s="25">
        <f>F2552*Main!$AF$4</f>
        <v>0</v>
      </c>
      <c r="H2552" s="28"/>
    </row>
    <row r="2553" spans="1:8" s="22" customFormat="1">
      <c r="A2553" s="326">
        <v>9230057</v>
      </c>
      <c r="B2553" s="329" t="s">
        <v>1135</v>
      </c>
      <c r="C2553" s="23"/>
      <c r="D2553" s="23">
        <v>1</v>
      </c>
      <c r="E2553" s="24">
        <v>4864.2700000000004</v>
      </c>
      <c r="F2553" s="24">
        <f>E2553/100*$I$2*Main!$AF$2</f>
        <v>0</v>
      </c>
      <c r="G2553" s="25">
        <f>F2553*Main!$AF$4</f>
        <v>0</v>
      </c>
      <c r="H2553" s="28"/>
    </row>
    <row r="2554" spans="1:8" s="22" customFormat="1">
      <c r="A2554" s="326">
        <v>9230058</v>
      </c>
      <c r="B2554" s="329" t="s">
        <v>1136</v>
      </c>
      <c r="C2554" s="23"/>
      <c r="D2554" s="23">
        <v>1</v>
      </c>
      <c r="E2554" s="24">
        <v>4979.0600000000004</v>
      </c>
      <c r="F2554" s="24">
        <f>E2554/100*$I$2*Main!$AF$2</f>
        <v>0</v>
      </c>
      <c r="G2554" s="25">
        <f>F2554*Main!$AF$4</f>
        <v>0</v>
      </c>
      <c r="H2554" s="28"/>
    </row>
    <row r="2555" spans="1:8" s="22" customFormat="1">
      <c r="A2555" s="326">
        <v>9230059</v>
      </c>
      <c r="B2555" s="329" t="s">
        <v>1137</v>
      </c>
      <c r="C2555" s="23"/>
      <c r="D2555" s="23">
        <v>1</v>
      </c>
      <c r="E2555" s="24">
        <v>5162.45</v>
      </c>
      <c r="F2555" s="24">
        <f>E2555/100*$I$2*Main!$AF$2</f>
        <v>0</v>
      </c>
      <c r="G2555" s="25">
        <f>F2555*Main!$AF$4</f>
        <v>0</v>
      </c>
      <c r="H2555" s="28"/>
    </row>
    <row r="2556" spans="1:8" s="22" customFormat="1">
      <c r="A2556" s="326">
        <v>9230060</v>
      </c>
      <c r="B2556" s="329" t="s">
        <v>1138</v>
      </c>
      <c r="C2556" s="23"/>
      <c r="D2556" s="23">
        <v>1</v>
      </c>
      <c r="E2556" s="24">
        <v>5000.63</v>
      </c>
      <c r="F2556" s="24">
        <f>E2556/100*$I$2*Main!$AF$2</f>
        <v>0</v>
      </c>
      <c r="G2556" s="25">
        <f>F2556*Main!$AF$4</f>
        <v>0</v>
      </c>
      <c r="H2556" s="28"/>
    </row>
    <row r="2557" spans="1:8" s="22" customFormat="1">
      <c r="A2557" s="326">
        <v>9230061</v>
      </c>
      <c r="B2557" s="329" t="s">
        <v>1139</v>
      </c>
      <c r="C2557" s="23"/>
      <c r="D2557" s="23">
        <v>1</v>
      </c>
      <c r="E2557" s="24">
        <v>5404.61</v>
      </c>
      <c r="F2557" s="24">
        <f>E2557/100*$I$2*Main!$AF$2</f>
        <v>0</v>
      </c>
      <c r="G2557" s="25">
        <f>F2557*Main!$AF$4</f>
        <v>0</v>
      </c>
      <c r="H2557" s="28"/>
    </row>
    <row r="2558" spans="1:8" s="22" customFormat="1">
      <c r="A2558" s="326">
        <v>9248746</v>
      </c>
      <c r="B2558" s="329" t="s">
        <v>1140</v>
      </c>
      <c r="C2558" s="23"/>
      <c r="D2558" s="23">
        <v>1</v>
      </c>
      <c r="E2558" s="24">
        <v>4154.54</v>
      </c>
      <c r="F2558" s="24">
        <f>E2558/100*$I$2*Main!$AF$2</f>
        <v>0</v>
      </c>
      <c r="G2558" s="25">
        <f>F2558*Main!$AF$4</f>
        <v>0</v>
      </c>
      <c r="H2558" s="28"/>
    </row>
    <row r="2559" spans="1:8" s="22" customFormat="1">
      <c r="A2559" s="326">
        <v>9248747</v>
      </c>
      <c r="B2559" s="329" t="s">
        <v>1141</v>
      </c>
      <c r="C2559" s="23"/>
      <c r="D2559" s="23">
        <v>1</v>
      </c>
      <c r="E2559" s="24">
        <v>4348.3999999999996</v>
      </c>
      <c r="F2559" s="24">
        <f>E2559/100*$I$2*Main!$AF$2</f>
        <v>0</v>
      </c>
      <c r="G2559" s="25">
        <f>F2559*Main!$AF$4</f>
        <v>0</v>
      </c>
      <c r="H2559" s="28"/>
    </row>
    <row r="2560" spans="1:8" s="22" customFormat="1">
      <c r="A2560" s="326">
        <v>9248748</v>
      </c>
      <c r="B2560" s="329" t="s">
        <v>1142</v>
      </c>
      <c r="C2560" s="23"/>
      <c r="D2560" s="23">
        <v>1</v>
      </c>
      <c r="E2560" s="24">
        <v>4522.8999999999996</v>
      </c>
      <c r="F2560" s="24">
        <f>E2560/100*$I$2*Main!$AF$2</f>
        <v>0</v>
      </c>
      <c r="G2560" s="25">
        <f>F2560*Main!$AF$4</f>
        <v>0</v>
      </c>
      <c r="H2560" s="28"/>
    </row>
    <row r="2561" spans="1:8" s="22" customFormat="1">
      <c r="A2561" s="326">
        <v>9248749</v>
      </c>
      <c r="B2561" s="329" t="s">
        <v>1143</v>
      </c>
      <c r="C2561" s="23"/>
      <c r="D2561" s="23">
        <v>1</v>
      </c>
      <c r="E2561" s="24">
        <v>4629.96</v>
      </c>
      <c r="F2561" s="24">
        <f>E2561/100*$I$2*Main!$AF$2</f>
        <v>0</v>
      </c>
      <c r="G2561" s="25">
        <f>F2561*Main!$AF$4</f>
        <v>0</v>
      </c>
      <c r="H2561" s="28"/>
    </row>
    <row r="2562" spans="1:8" s="22" customFormat="1">
      <c r="A2562" s="326">
        <v>9248750</v>
      </c>
      <c r="B2562" s="329" t="s">
        <v>1144</v>
      </c>
      <c r="C2562" s="23"/>
      <c r="D2562" s="23">
        <v>1</v>
      </c>
      <c r="E2562" s="24">
        <v>4752.38</v>
      </c>
      <c r="F2562" s="24">
        <f>E2562/100*$I$2*Main!$AF$2</f>
        <v>0</v>
      </c>
      <c r="G2562" s="25">
        <f>F2562*Main!$AF$4</f>
        <v>0</v>
      </c>
      <c r="H2562" s="28"/>
    </row>
    <row r="2563" spans="1:8" s="22" customFormat="1">
      <c r="A2563" s="326">
        <v>9245409</v>
      </c>
      <c r="B2563" s="329" t="s">
        <v>1145</v>
      </c>
      <c r="C2563" s="23"/>
      <c r="D2563" s="23">
        <v>1</v>
      </c>
      <c r="E2563" s="24">
        <v>5136.38</v>
      </c>
      <c r="F2563" s="24">
        <f>E2563/100*$I$2*Main!$AF$2</f>
        <v>0</v>
      </c>
      <c r="G2563" s="25">
        <f>F2563*Main!$AF$4</f>
        <v>0</v>
      </c>
      <c r="H2563" s="28"/>
    </row>
    <row r="2564" spans="1:8" s="22" customFormat="1">
      <c r="A2564" s="326">
        <v>9245431</v>
      </c>
      <c r="B2564" s="329" t="s">
        <v>1146</v>
      </c>
      <c r="C2564" s="23"/>
      <c r="D2564" s="23">
        <v>1</v>
      </c>
      <c r="E2564" s="24">
        <v>5230.78</v>
      </c>
      <c r="F2564" s="24">
        <f>E2564/100*$I$2*Main!$AF$2</f>
        <v>0</v>
      </c>
      <c r="G2564" s="25">
        <f>F2564*Main!$AF$4</f>
        <v>0</v>
      </c>
      <c r="H2564" s="28"/>
    </row>
    <row r="2565" spans="1:8" s="22" customFormat="1">
      <c r="A2565" s="326">
        <v>9245433</v>
      </c>
      <c r="B2565" s="329" t="s">
        <v>1147</v>
      </c>
      <c r="C2565" s="23"/>
      <c r="D2565" s="23">
        <v>1</v>
      </c>
      <c r="E2565" s="24">
        <v>6187.57</v>
      </c>
      <c r="F2565" s="24">
        <f>E2565/100*$I$2*Main!$AF$2</f>
        <v>0</v>
      </c>
      <c r="G2565" s="25">
        <f>F2565*Main!$AF$4</f>
        <v>0</v>
      </c>
      <c r="H2565" s="28"/>
    </row>
    <row r="2566" spans="1:8" s="22" customFormat="1">
      <c r="A2566" s="326">
        <v>9245434</v>
      </c>
      <c r="B2566" s="329" t="s">
        <v>1148</v>
      </c>
      <c r="C2566" s="23"/>
      <c r="D2566" s="23">
        <v>1</v>
      </c>
      <c r="E2566" s="24">
        <v>6300.98</v>
      </c>
      <c r="F2566" s="24">
        <f>E2566/100*$I$2*Main!$AF$2</f>
        <v>0</v>
      </c>
      <c r="G2566" s="25">
        <f>F2566*Main!$AF$4</f>
        <v>0</v>
      </c>
      <c r="H2566" s="28"/>
    </row>
    <row r="2567" spans="1:8" s="22" customFormat="1">
      <c r="A2567" s="326">
        <v>9245435</v>
      </c>
      <c r="B2567" s="329" t="s">
        <v>1149</v>
      </c>
      <c r="C2567" s="23"/>
      <c r="D2567" s="23">
        <v>1</v>
      </c>
      <c r="E2567" s="24">
        <v>6356.45</v>
      </c>
      <c r="F2567" s="24">
        <f>E2567/100*$I$2*Main!$AF$2</f>
        <v>0</v>
      </c>
      <c r="G2567" s="25">
        <f>F2567*Main!$AF$4</f>
        <v>0</v>
      </c>
      <c r="H2567" s="28"/>
    </row>
    <row r="2568" spans="1:8" s="22" customFormat="1">
      <c r="A2568" s="326">
        <v>9245436</v>
      </c>
      <c r="B2568" s="329" t="s">
        <v>1150</v>
      </c>
      <c r="C2568" s="23"/>
      <c r="D2568" s="23">
        <v>1</v>
      </c>
      <c r="E2568" s="24">
        <v>6469.85</v>
      </c>
      <c r="F2568" s="24">
        <f>E2568/100*$I$2*Main!$AF$2</f>
        <v>0</v>
      </c>
      <c r="G2568" s="25">
        <f>F2568*Main!$AF$4</f>
        <v>0</v>
      </c>
      <c r="H2568" s="28"/>
    </row>
    <row r="2569" spans="1:8" s="22" customFormat="1">
      <c r="A2569" s="326">
        <v>9254878</v>
      </c>
      <c r="B2569" s="329" t="s">
        <v>1151</v>
      </c>
      <c r="C2569" s="23"/>
      <c r="D2569" s="23">
        <v>1</v>
      </c>
      <c r="E2569" s="24">
        <v>3614.58</v>
      </c>
      <c r="F2569" s="24">
        <f>E2569/100*$I$2*Main!$AF$2</f>
        <v>0</v>
      </c>
      <c r="G2569" s="25">
        <f>F2569*Main!$AF$4</f>
        <v>0</v>
      </c>
      <c r="H2569" s="28"/>
    </row>
    <row r="2570" spans="1:8" s="22" customFormat="1">
      <c r="A2570" s="326">
        <v>9254879</v>
      </c>
      <c r="B2570" s="329" t="s">
        <v>1152</v>
      </c>
      <c r="C2570" s="23"/>
      <c r="D2570" s="23">
        <v>1</v>
      </c>
      <c r="E2570" s="24">
        <v>3689.83</v>
      </c>
      <c r="F2570" s="24">
        <f>E2570/100*$I$2*Main!$AF$2</f>
        <v>0</v>
      </c>
      <c r="G2570" s="25">
        <f>F2570*Main!$AF$4</f>
        <v>0</v>
      </c>
      <c r="H2570" s="28"/>
    </row>
    <row r="2571" spans="1:8" s="22" customFormat="1">
      <c r="A2571" s="326">
        <v>9254880</v>
      </c>
      <c r="B2571" s="329" t="s">
        <v>1153</v>
      </c>
      <c r="C2571" s="23"/>
      <c r="D2571" s="23">
        <v>1</v>
      </c>
      <c r="E2571" s="24">
        <v>3785.59</v>
      </c>
      <c r="F2571" s="24">
        <f>E2571/100*$I$2*Main!$AF$2</f>
        <v>0</v>
      </c>
      <c r="G2571" s="25">
        <f>F2571*Main!$AF$4</f>
        <v>0</v>
      </c>
      <c r="H2571" s="28"/>
    </row>
    <row r="2572" spans="1:8" s="22" customFormat="1">
      <c r="A2572" s="326">
        <v>9254881</v>
      </c>
      <c r="B2572" s="329" t="s">
        <v>1154</v>
      </c>
      <c r="C2572" s="23"/>
      <c r="D2572" s="23">
        <v>1</v>
      </c>
      <c r="E2572" s="24">
        <v>3614.58</v>
      </c>
      <c r="F2572" s="24">
        <f>E2572/100*$I$2*Main!$AF$2</f>
        <v>0</v>
      </c>
      <c r="G2572" s="25">
        <f>F2572*Main!$AF$4</f>
        <v>0</v>
      </c>
      <c r="H2572" s="28"/>
    </row>
    <row r="2573" spans="1:8" s="22" customFormat="1">
      <c r="A2573" s="326">
        <v>9254882</v>
      </c>
      <c r="B2573" s="329" t="s">
        <v>1155</v>
      </c>
      <c r="C2573" s="23"/>
      <c r="D2573" s="23">
        <v>1</v>
      </c>
      <c r="E2573" s="24">
        <v>3689.83</v>
      </c>
      <c r="F2573" s="24">
        <f>E2573/100*$I$2*Main!$AF$2</f>
        <v>0</v>
      </c>
      <c r="G2573" s="25">
        <f>F2573*Main!$AF$4</f>
        <v>0</v>
      </c>
      <c r="H2573" s="28"/>
    </row>
    <row r="2574" spans="1:8" s="22" customFormat="1">
      <c r="A2574" s="326">
        <v>9254883</v>
      </c>
      <c r="B2574" s="329" t="s">
        <v>1156</v>
      </c>
      <c r="C2574" s="23"/>
      <c r="D2574" s="23">
        <v>1</v>
      </c>
      <c r="E2574" s="24">
        <v>3785.59</v>
      </c>
      <c r="F2574" s="24">
        <f>E2574/100*$I$2*Main!$AF$2</f>
        <v>0</v>
      </c>
      <c r="G2574" s="25">
        <f>F2574*Main!$AF$4</f>
        <v>0</v>
      </c>
      <c r="H2574" s="28"/>
    </row>
    <row r="2575" spans="1:8" s="22" customFormat="1">
      <c r="A2575" s="326">
        <v>9254884</v>
      </c>
      <c r="B2575" s="329" t="s">
        <v>1157</v>
      </c>
      <c r="C2575" s="23"/>
      <c r="D2575" s="23">
        <v>1</v>
      </c>
      <c r="E2575" s="24">
        <v>3942.4</v>
      </c>
      <c r="F2575" s="24">
        <f>E2575/100*$I$2*Main!$AF$2</f>
        <v>0</v>
      </c>
      <c r="G2575" s="25">
        <f>F2575*Main!$AF$4</f>
        <v>0</v>
      </c>
      <c r="H2575" s="28"/>
    </row>
    <row r="2576" spans="1:8" s="22" customFormat="1">
      <c r="A2576" s="326">
        <v>9254885</v>
      </c>
      <c r="B2576" s="329" t="s">
        <v>1158</v>
      </c>
      <c r="C2576" s="23"/>
      <c r="D2576" s="23">
        <v>1</v>
      </c>
      <c r="E2576" s="24">
        <v>3828.83</v>
      </c>
      <c r="F2576" s="24">
        <f>E2576/100*$I$2*Main!$AF$2</f>
        <v>0</v>
      </c>
      <c r="G2576" s="25">
        <f>F2576*Main!$AF$4</f>
        <v>0</v>
      </c>
      <c r="H2576" s="28"/>
    </row>
    <row r="2577" spans="1:8" s="22" customFormat="1">
      <c r="A2577" s="326">
        <v>9254886</v>
      </c>
      <c r="B2577" s="329" t="s">
        <v>1159</v>
      </c>
      <c r="C2577" s="23"/>
      <c r="D2577" s="23">
        <v>1</v>
      </c>
      <c r="E2577" s="24">
        <v>4146.49</v>
      </c>
      <c r="F2577" s="24">
        <f>E2577/100*$I$2*Main!$AF$2</f>
        <v>0</v>
      </c>
      <c r="G2577" s="25">
        <f>F2577*Main!$AF$4</f>
        <v>0</v>
      </c>
      <c r="H2577" s="28"/>
    </row>
    <row r="2578" spans="1:8" s="22" customFormat="1">
      <c r="A2578" s="326">
        <v>9254887</v>
      </c>
      <c r="B2578" s="329" t="s">
        <v>1160</v>
      </c>
      <c r="C2578" s="23"/>
      <c r="D2578" s="23">
        <v>1</v>
      </c>
      <c r="E2578" s="24">
        <v>4604.92</v>
      </c>
      <c r="F2578" s="24">
        <f>E2578/100*$I$2*Main!$AF$2</f>
        <v>0</v>
      </c>
      <c r="G2578" s="25">
        <f>F2578*Main!$AF$4</f>
        <v>0</v>
      </c>
      <c r="H2578" s="28"/>
    </row>
    <row r="2579" spans="1:8" s="22" customFormat="1">
      <c r="A2579" s="326">
        <v>9254888</v>
      </c>
      <c r="B2579" s="329" t="s">
        <v>1161</v>
      </c>
      <c r="C2579" s="23"/>
      <c r="D2579" s="23">
        <v>1</v>
      </c>
      <c r="E2579" s="24">
        <v>4695.3999999999996</v>
      </c>
      <c r="F2579" s="24">
        <f>E2579/100*$I$2*Main!$AF$2</f>
        <v>0</v>
      </c>
      <c r="G2579" s="25">
        <f>F2579*Main!$AF$4</f>
        <v>0</v>
      </c>
      <c r="H2579" s="28"/>
    </row>
    <row r="2580" spans="1:8" s="22" customFormat="1">
      <c r="A2580" s="326">
        <v>9254889</v>
      </c>
      <c r="B2580" s="329" t="s">
        <v>1162</v>
      </c>
      <c r="C2580" s="23"/>
      <c r="D2580" s="23">
        <v>1</v>
      </c>
      <c r="E2580" s="24">
        <v>4810.16</v>
      </c>
      <c r="F2580" s="24">
        <f>E2580/100*$I$2*Main!$AF$2</f>
        <v>0</v>
      </c>
      <c r="G2580" s="25">
        <f>F2580*Main!$AF$4</f>
        <v>0</v>
      </c>
      <c r="H2580" s="28"/>
    </row>
    <row r="2581" spans="1:8" s="22" customFormat="1">
      <c r="A2581" s="326">
        <v>9254890</v>
      </c>
      <c r="B2581" s="329" t="s">
        <v>1163</v>
      </c>
      <c r="C2581" s="23"/>
      <c r="D2581" s="23">
        <v>1</v>
      </c>
      <c r="E2581" s="24">
        <v>4993.58</v>
      </c>
      <c r="F2581" s="24">
        <f>E2581/100*$I$2*Main!$AF$2</f>
        <v>0</v>
      </c>
      <c r="G2581" s="25">
        <f>F2581*Main!$AF$4</f>
        <v>0</v>
      </c>
      <c r="H2581" s="28"/>
    </row>
    <row r="2582" spans="1:8" s="22" customFormat="1">
      <c r="A2582" s="326">
        <v>9254891</v>
      </c>
      <c r="B2582" s="329" t="s">
        <v>1164</v>
      </c>
      <c r="C2582" s="23"/>
      <c r="D2582" s="23">
        <v>1</v>
      </c>
      <c r="E2582" s="24">
        <v>4841.99</v>
      </c>
      <c r="F2582" s="24">
        <f>E2582/100*$I$2*Main!$AF$2</f>
        <v>0</v>
      </c>
      <c r="G2582" s="25">
        <f>F2582*Main!$AF$4</f>
        <v>0</v>
      </c>
      <c r="H2582" s="28"/>
    </row>
    <row r="2583" spans="1:8" s="22" customFormat="1">
      <c r="A2583" s="326">
        <v>9254892</v>
      </c>
      <c r="B2583" s="329" t="s">
        <v>1165</v>
      </c>
      <c r="C2583" s="23"/>
      <c r="D2583" s="23">
        <v>1</v>
      </c>
      <c r="E2583" s="24">
        <v>5235.72</v>
      </c>
      <c r="F2583" s="24">
        <f>E2583/100*$I$2*Main!$AF$2</f>
        <v>0</v>
      </c>
      <c r="G2583" s="25">
        <f>F2583*Main!$AF$4</f>
        <v>0</v>
      </c>
      <c r="H2583" s="28"/>
    </row>
    <row r="2584" spans="1:8" s="22" customFormat="1">
      <c r="A2584" s="326">
        <v>9254893</v>
      </c>
      <c r="B2584" s="329" t="s">
        <v>1166</v>
      </c>
      <c r="C2584" s="23"/>
      <c r="D2584" s="23">
        <v>1</v>
      </c>
      <c r="E2584" s="24">
        <v>4773.78</v>
      </c>
      <c r="F2584" s="24">
        <f>E2584/100*$I$2*Main!$AF$2</f>
        <v>0</v>
      </c>
      <c r="G2584" s="25">
        <f>F2584*Main!$AF$4</f>
        <v>0</v>
      </c>
      <c r="H2584" s="28"/>
    </row>
    <row r="2585" spans="1:8" s="22" customFormat="1">
      <c r="A2585" s="326">
        <v>9254894</v>
      </c>
      <c r="B2585" s="329" t="s">
        <v>1167</v>
      </c>
      <c r="C2585" s="23"/>
      <c r="D2585" s="23">
        <v>1</v>
      </c>
      <c r="E2585" s="24">
        <v>4864.2700000000004</v>
      </c>
      <c r="F2585" s="24">
        <f>E2585/100*$I$2*Main!$AF$2</f>
        <v>0</v>
      </c>
      <c r="G2585" s="25">
        <f>F2585*Main!$AF$4</f>
        <v>0</v>
      </c>
      <c r="H2585" s="28"/>
    </row>
    <row r="2586" spans="1:8" s="22" customFormat="1">
      <c r="A2586" s="326">
        <v>9254895</v>
      </c>
      <c r="B2586" s="329" t="s">
        <v>1168</v>
      </c>
      <c r="C2586" s="23"/>
      <c r="D2586" s="23">
        <v>1</v>
      </c>
      <c r="E2586" s="24">
        <v>4979.0600000000004</v>
      </c>
      <c r="F2586" s="24">
        <f>E2586/100*$I$2*Main!$AF$2</f>
        <v>0</v>
      </c>
      <c r="G2586" s="25">
        <f>F2586*Main!$AF$4</f>
        <v>0</v>
      </c>
      <c r="H2586" s="28"/>
    </row>
    <row r="2587" spans="1:8" s="22" customFormat="1">
      <c r="A2587" s="326">
        <v>9254896</v>
      </c>
      <c r="B2587" s="329" t="s">
        <v>1169</v>
      </c>
      <c r="C2587" s="23"/>
      <c r="D2587" s="23">
        <v>1</v>
      </c>
      <c r="E2587" s="24">
        <v>5162.45</v>
      </c>
      <c r="F2587" s="24">
        <f>E2587/100*$I$2*Main!$AF$2</f>
        <v>0</v>
      </c>
      <c r="G2587" s="25">
        <f>F2587*Main!$AF$4</f>
        <v>0</v>
      </c>
      <c r="H2587" s="28"/>
    </row>
    <row r="2588" spans="1:8" s="22" customFormat="1">
      <c r="A2588" s="326">
        <v>9254897</v>
      </c>
      <c r="B2588" s="329" t="s">
        <v>1170</v>
      </c>
      <c r="C2588" s="23"/>
      <c r="D2588" s="23">
        <v>1</v>
      </c>
      <c r="E2588" s="24">
        <v>5000.63</v>
      </c>
      <c r="F2588" s="24">
        <f>E2588/100*$I$2*Main!$AF$2</f>
        <v>0</v>
      </c>
      <c r="G2588" s="25">
        <f>F2588*Main!$AF$4</f>
        <v>0</v>
      </c>
      <c r="H2588" s="28"/>
    </row>
    <row r="2589" spans="1:8" s="22" customFormat="1">
      <c r="A2589" s="326">
        <v>9254898</v>
      </c>
      <c r="B2589" s="329" t="s">
        <v>1171</v>
      </c>
      <c r="C2589" s="23"/>
      <c r="D2589" s="23">
        <v>1</v>
      </c>
      <c r="E2589" s="24">
        <v>5404.61</v>
      </c>
      <c r="F2589" s="24">
        <f>E2589/100*$I$2*Main!$AF$2</f>
        <v>0</v>
      </c>
      <c r="G2589" s="25">
        <f>F2589*Main!$AF$4</f>
        <v>0</v>
      </c>
      <c r="H2589" s="28"/>
    </row>
    <row r="2590" spans="1:8" s="22" customFormat="1">
      <c r="A2590" s="326">
        <v>9288593</v>
      </c>
      <c r="B2590" s="329" t="s">
        <v>3973</v>
      </c>
      <c r="C2590" s="23"/>
      <c r="D2590" s="23">
        <v>1</v>
      </c>
      <c r="E2590" s="24">
        <v>5992.28</v>
      </c>
      <c r="F2590" s="24">
        <f>E2590/100*$I$2*Main!$AF$2</f>
        <v>0</v>
      </c>
      <c r="G2590" s="25">
        <f>F2590*Main!$AF$4</f>
        <v>0</v>
      </c>
      <c r="H2590" s="28"/>
    </row>
    <row r="2591" spans="1:8" s="22" customFormat="1">
      <c r="A2591" s="326">
        <v>9288594</v>
      </c>
      <c r="B2591" s="329" t="s">
        <v>3974</v>
      </c>
      <c r="C2591" s="23"/>
      <c r="D2591" s="23">
        <v>1</v>
      </c>
      <c r="E2591" s="24">
        <v>6128.35</v>
      </c>
      <c r="F2591" s="24">
        <f>E2591/100*$I$2*Main!$AF$2</f>
        <v>0</v>
      </c>
      <c r="G2591" s="25">
        <f>F2591*Main!$AF$4</f>
        <v>0</v>
      </c>
      <c r="H2591" s="28"/>
    </row>
    <row r="2592" spans="1:8" s="22" customFormat="1">
      <c r="A2592" s="326">
        <v>9245477</v>
      </c>
      <c r="B2592" s="329" t="s">
        <v>1172</v>
      </c>
      <c r="C2592" s="23"/>
      <c r="D2592" s="23">
        <v>1</v>
      </c>
      <c r="E2592" s="24">
        <v>5934.82</v>
      </c>
      <c r="F2592" s="24">
        <f>E2592/100*$I$2*Main!$AF$2</f>
        <v>0</v>
      </c>
      <c r="G2592" s="25">
        <f>F2592*Main!$AF$4</f>
        <v>0</v>
      </c>
      <c r="H2592" s="28"/>
    </row>
    <row r="2593" spans="1:8" s="22" customFormat="1">
      <c r="A2593" s="326">
        <v>9234541</v>
      </c>
      <c r="B2593" s="329" t="s">
        <v>1173</v>
      </c>
      <c r="C2593" s="23"/>
      <c r="D2593" s="23">
        <v>1</v>
      </c>
      <c r="E2593" s="24">
        <v>3614.58</v>
      </c>
      <c r="F2593" s="24">
        <f>E2593/100*$I$2*Main!$AF$2</f>
        <v>0</v>
      </c>
      <c r="G2593" s="25">
        <f>F2593*Main!$AF$4</f>
        <v>0</v>
      </c>
      <c r="H2593" s="28"/>
    </row>
    <row r="2594" spans="1:8" s="22" customFormat="1">
      <c r="A2594" s="326">
        <v>9234542</v>
      </c>
      <c r="B2594" s="329" t="s">
        <v>1174</v>
      </c>
      <c r="C2594" s="23"/>
      <c r="D2594" s="23">
        <v>1</v>
      </c>
      <c r="E2594" s="24">
        <v>3689.83</v>
      </c>
      <c r="F2594" s="24">
        <f>E2594/100*$I$2*Main!$AF$2</f>
        <v>0</v>
      </c>
      <c r="G2594" s="25">
        <f>F2594*Main!$AF$4</f>
        <v>0</v>
      </c>
      <c r="H2594" s="28"/>
    </row>
    <row r="2595" spans="1:8" s="22" customFormat="1">
      <c r="A2595" s="326">
        <v>9234543</v>
      </c>
      <c r="B2595" s="329" t="s">
        <v>1175</v>
      </c>
      <c r="C2595" s="23"/>
      <c r="D2595" s="23">
        <v>1</v>
      </c>
      <c r="E2595" s="24">
        <v>3785.59</v>
      </c>
      <c r="F2595" s="24">
        <f>E2595/100*$I$2*Main!$AF$2</f>
        <v>0</v>
      </c>
      <c r="G2595" s="25">
        <f>F2595*Main!$AF$4</f>
        <v>0</v>
      </c>
      <c r="H2595" s="28"/>
    </row>
    <row r="2596" spans="1:8" s="22" customFormat="1">
      <c r="A2596" s="326">
        <v>9234544</v>
      </c>
      <c r="B2596" s="329" t="s">
        <v>1176</v>
      </c>
      <c r="C2596" s="23"/>
      <c r="D2596" s="23">
        <v>1</v>
      </c>
      <c r="E2596" s="24">
        <v>3942.4</v>
      </c>
      <c r="F2596" s="24">
        <f>E2596/100*$I$2*Main!$AF$2</f>
        <v>0</v>
      </c>
      <c r="G2596" s="25">
        <f>F2596*Main!$AF$4</f>
        <v>0</v>
      </c>
      <c r="H2596" s="28"/>
    </row>
    <row r="2597" spans="1:8" s="22" customFormat="1">
      <c r="A2597" s="326">
        <v>9234545</v>
      </c>
      <c r="B2597" s="329" t="s">
        <v>1177</v>
      </c>
      <c r="C2597" s="23"/>
      <c r="D2597" s="23">
        <v>1</v>
      </c>
      <c r="E2597" s="24">
        <v>3828.83</v>
      </c>
      <c r="F2597" s="24">
        <f>E2597/100*$I$2*Main!$AF$2</f>
        <v>0</v>
      </c>
      <c r="G2597" s="25">
        <f>F2597*Main!$AF$4</f>
        <v>0</v>
      </c>
      <c r="H2597" s="28"/>
    </row>
    <row r="2598" spans="1:8" s="22" customFormat="1">
      <c r="A2598" s="326">
        <v>9234546</v>
      </c>
      <c r="B2598" s="329" t="s">
        <v>1178</v>
      </c>
      <c r="C2598" s="23"/>
      <c r="D2598" s="23">
        <v>1</v>
      </c>
      <c r="E2598" s="24">
        <v>4146.49</v>
      </c>
      <c r="F2598" s="24">
        <f>E2598/100*$I$2*Main!$AF$2</f>
        <v>0</v>
      </c>
      <c r="G2598" s="25">
        <f>F2598*Main!$AF$4</f>
        <v>0</v>
      </c>
      <c r="H2598" s="28"/>
    </row>
    <row r="2599" spans="1:8" s="22" customFormat="1">
      <c r="A2599" s="326">
        <v>9248751</v>
      </c>
      <c r="B2599" s="329" t="s">
        <v>1179</v>
      </c>
      <c r="C2599" s="23"/>
      <c r="D2599" s="23">
        <v>1</v>
      </c>
      <c r="E2599" s="24">
        <v>2995.32</v>
      </c>
      <c r="F2599" s="24">
        <f>E2599/100*$I$2*Main!$AF$2</f>
        <v>0</v>
      </c>
      <c r="G2599" s="25">
        <f>F2599*Main!$AF$4</f>
        <v>0</v>
      </c>
      <c r="H2599" s="28"/>
    </row>
    <row r="2600" spans="1:8" s="22" customFormat="1">
      <c r="A2600" s="326">
        <v>9248752</v>
      </c>
      <c r="B2600" s="329" t="s">
        <v>1180</v>
      </c>
      <c r="C2600" s="23"/>
      <c r="D2600" s="23">
        <v>1</v>
      </c>
      <c r="E2600" s="24">
        <v>3154.93</v>
      </c>
      <c r="F2600" s="24">
        <f>E2600/100*$I$2*Main!$AF$2</f>
        <v>0</v>
      </c>
      <c r="G2600" s="25">
        <f>F2600*Main!$AF$4</f>
        <v>0</v>
      </c>
      <c r="H2600" s="28"/>
    </row>
    <row r="2601" spans="1:8" s="22" customFormat="1">
      <c r="A2601" s="326">
        <v>9234569</v>
      </c>
      <c r="B2601" s="329" t="s">
        <v>1181</v>
      </c>
      <c r="C2601" s="23"/>
      <c r="D2601" s="23">
        <v>1</v>
      </c>
      <c r="E2601" s="24">
        <v>3302.84</v>
      </c>
      <c r="F2601" s="24">
        <f>E2601/100*$I$2*Main!$AF$2</f>
        <v>0</v>
      </c>
      <c r="G2601" s="25">
        <f>F2601*Main!$AF$4</f>
        <v>0</v>
      </c>
      <c r="H2601" s="28"/>
    </row>
    <row r="2602" spans="1:8" s="22" customFormat="1">
      <c r="A2602" s="326">
        <v>9234570</v>
      </c>
      <c r="B2602" s="329" t="s">
        <v>1182</v>
      </c>
      <c r="C2602" s="23"/>
      <c r="D2602" s="23">
        <v>1</v>
      </c>
      <c r="E2602" s="24">
        <v>3390.85</v>
      </c>
      <c r="F2602" s="24">
        <f>E2602/100*$I$2*Main!$AF$2</f>
        <v>0</v>
      </c>
      <c r="G2602" s="25">
        <f>F2602*Main!$AF$4</f>
        <v>0</v>
      </c>
      <c r="H2602" s="28"/>
    </row>
    <row r="2603" spans="1:8" s="22" customFormat="1">
      <c r="A2603" s="326">
        <v>9248753</v>
      </c>
      <c r="B2603" s="329" t="s">
        <v>1183</v>
      </c>
      <c r="C2603" s="23"/>
      <c r="D2603" s="23">
        <v>1</v>
      </c>
      <c r="E2603" s="24">
        <v>3494.29</v>
      </c>
      <c r="F2603" s="24">
        <f>E2603/100*$I$2*Main!$AF$2</f>
        <v>0</v>
      </c>
      <c r="G2603" s="25">
        <f>F2603*Main!$AF$4</f>
        <v>0</v>
      </c>
      <c r="H2603" s="28"/>
    </row>
    <row r="2604" spans="1:8" s="22" customFormat="1">
      <c r="A2604" s="326">
        <v>9245440</v>
      </c>
      <c r="B2604" s="329" t="s">
        <v>1184</v>
      </c>
      <c r="C2604" s="23"/>
      <c r="D2604" s="23">
        <v>1</v>
      </c>
      <c r="E2604" s="24">
        <v>5136.38</v>
      </c>
      <c r="F2604" s="24">
        <f>E2604/100*$I$2*Main!$AF$2</f>
        <v>0</v>
      </c>
      <c r="G2604" s="25">
        <f>F2604*Main!$AF$4</f>
        <v>0</v>
      </c>
      <c r="H2604" s="28"/>
    </row>
    <row r="2605" spans="1:8" s="22" customFormat="1">
      <c r="A2605" s="326">
        <v>9245438</v>
      </c>
      <c r="B2605" s="329" t="s">
        <v>1185</v>
      </c>
      <c r="C2605" s="23"/>
      <c r="D2605" s="23">
        <v>1</v>
      </c>
      <c r="E2605" s="24">
        <v>5230.78</v>
      </c>
      <c r="F2605" s="24">
        <f>E2605/100*$I$2*Main!$AF$2</f>
        <v>0</v>
      </c>
      <c r="G2605" s="25">
        <f>F2605*Main!$AF$4</f>
        <v>0</v>
      </c>
      <c r="H2605" s="28"/>
    </row>
    <row r="2606" spans="1:8" s="22" customFormat="1">
      <c r="A2606" s="326">
        <v>9234547</v>
      </c>
      <c r="B2606" s="329" t="s">
        <v>1186</v>
      </c>
      <c r="C2606" s="23"/>
      <c r="D2606" s="23">
        <v>1</v>
      </c>
      <c r="E2606" s="24">
        <v>4604.92</v>
      </c>
      <c r="F2606" s="24">
        <f>E2606/100*$I$2*Main!$AF$2</f>
        <v>0</v>
      </c>
      <c r="G2606" s="25">
        <f>F2606*Main!$AF$4</f>
        <v>0</v>
      </c>
      <c r="H2606" s="28"/>
    </row>
    <row r="2607" spans="1:8" s="22" customFormat="1">
      <c r="A2607" s="326">
        <v>9234548</v>
      </c>
      <c r="B2607" s="329" t="s">
        <v>1187</v>
      </c>
      <c r="C2607" s="23"/>
      <c r="D2607" s="23">
        <v>1</v>
      </c>
      <c r="E2607" s="24">
        <v>4695.3999999999996</v>
      </c>
      <c r="F2607" s="24">
        <f>E2607/100*$I$2*Main!$AF$2</f>
        <v>0</v>
      </c>
      <c r="G2607" s="25">
        <f>F2607*Main!$AF$4</f>
        <v>0</v>
      </c>
      <c r="H2607" s="28"/>
    </row>
    <row r="2608" spans="1:8" s="22" customFormat="1">
      <c r="A2608" s="326">
        <v>9234549</v>
      </c>
      <c r="B2608" s="329" t="s">
        <v>1188</v>
      </c>
      <c r="C2608" s="23"/>
      <c r="D2608" s="23">
        <v>1</v>
      </c>
      <c r="E2608" s="24">
        <v>4810.16</v>
      </c>
      <c r="F2608" s="24">
        <f>E2608/100*$I$2*Main!$AF$2</f>
        <v>0</v>
      </c>
      <c r="G2608" s="25">
        <f>F2608*Main!$AF$4</f>
        <v>0</v>
      </c>
      <c r="H2608" s="28"/>
    </row>
    <row r="2609" spans="1:8" s="22" customFormat="1">
      <c r="A2609" s="326">
        <v>9234550</v>
      </c>
      <c r="B2609" s="329" t="s">
        <v>1189</v>
      </c>
      <c r="C2609" s="23"/>
      <c r="D2609" s="23">
        <v>1</v>
      </c>
      <c r="E2609" s="24">
        <v>4993.58</v>
      </c>
      <c r="F2609" s="24">
        <f>E2609/100*$I$2*Main!$AF$2</f>
        <v>0</v>
      </c>
      <c r="G2609" s="25">
        <f>F2609*Main!$AF$4</f>
        <v>0</v>
      </c>
      <c r="H2609" s="28"/>
    </row>
    <row r="2610" spans="1:8" s="22" customFormat="1">
      <c r="A2610" s="326">
        <v>9234551</v>
      </c>
      <c r="B2610" s="329" t="s">
        <v>1190</v>
      </c>
      <c r="C2610" s="23"/>
      <c r="D2610" s="23">
        <v>1</v>
      </c>
      <c r="E2610" s="24">
        <v>4841.99</v>
      </c>
      <c r="F2610" s="24">
        <f>E2610/100*$I$2*Main!$AF$2</f>
        <v>0</v>
      </c>
      <c r="G2610" s="25">
        <f>F2610*Main!$AF$4</f>
        <v>0</v>
      </c>
      <c r="H2610" s="28"/>
    </row>
    <row r="2611" spans="1:8" s="22" customFormat="1">
      <c r="A2611" s="326">
        <v>9234552</v>
      </c>
      <c r="B2611" s="329" t="s">
        <v>1191</v>
      </c>
      <c r="C2611" s="23"/>
      <c r="D2611" s="23">
        <v>1</v>
      </c>
      <c r="E2611" s="24">
        <v>5235.72</v>
      </c>
      <c r="F2611" s="24">
        <f>E2611/100*$I$2*Main!$AF$2</f>
        <v>0</v>
      </c>
      <c r="G2611" s="25">
        <f>F2611*Main!$AF$4</f>
        <v>0</v>
      </c>
      <c r="H2611" s="28"/>
    </row>
    <row r="2612" spans="1:8" s="22" customFormat="1">
      <c r="A2612" s="326">
        <v>9248754</v>
      </c>
      <c r="B2612" s="329" t="s">
        <v>1192</v>
      </c>
      <c r="C2612" s="23"/>
      <c r="D2612" s="23">
        <v>1</v>
      </c>
      <c r="E2612" s="24">
        <v>3985.67</v>
      </c>
      <c r="F2612" s="24">
        <f>E2612/100*$I$2*Main!$AF$2</f>
        <v>0</v>
      </c>
      <c r="G2612" s="25">
        <f>F2612*Main!$AF$4</f>
        <v>0</v>
      </c>
      <c r="H2612" s="28"/>
    </row>
    <row r="2613" spans="1:8" s="22" customFormat="1">
      <c r="A2613" s="326">
        <v>9248755</v>
      </c>
      <c r="B2613" s="329" t="s">
        <v>1193</v>
      </c>
      <c r="C2613" s="23"/>
      <c r="D2613" s="23">
        <v>1</v>
      </c>
      <c r="E2613" s="24">
        <v>4179.49</v>
      </c>
      <c r="F2613" s="24">
        <f>E2613/100*$I$2*Main!$AF$2</f>
        <v>0</v>
      </c>
      <c r="G2613" s="25">
        <f>F2613*Main!$AF$4</f>
        <v>0</v>
      </c>
      <c r="H2613" s="28"/>
    </row>
    <row r="2614" spans="1:8" s="22" customFormat="1">
      <c r="A2614" s="326">
        <v>9234571</v>
      </c>
      <c r="B2614" s="329" t="s">
        <v>1194</v>
      </c>
      <c r="C2614" s="23"/>
      <c r="D2614" s="23">
        <v>1</v>
      </c>
      <c r="E2614" s="24">
        <v>4354.03</v>
      </c>
      <c r="F2614" s="24">
        <f>E2614/100*$I$2*Main!$AF$2</f>
        <v>0</v>
      </c>
      <c r="G2614" s="25">
        <f>F2614*Main!$AF$4</f>
        <v>0</v>
      </c>
      <c r="H2614" s="28"/>
    </row>
    <row r="2615" spans="1:8" s="22" customFormat="1">
      <c r="A2615" s="326">
        <v>9234572</v>
      </c>
      <c r="B2615" s="329" t="s">
        <v>1195</v>
      </c>
      <c r="C2615" s="23"/>
      <c r="D2615" s="23">
        <v>1</v>
      </c>
      <c r="E2615" s="24">
        <v>4461.05</v>
      </c>
      <c r="F2615" s="24">
        <f>E2615/100*$I$2*Main!$AF$2</f>
        <v>0</v>
      </c>
      <c r="G2615" s="25">
        <f>F2615*Main!$AF$4</f>
        <v>0</v>
      </c>
      <c r="H2615" s="28"/>
    </row>
    <row r="2616" spans="1:8" s="22" customFormat="1">
      <c r="A2616" s="326">
        <v>9248756</v>
      </c>
      <c r="B2616" s="329" t="s">
        <v>1196</v>
      </c>
      <c r="C2616" s="23"/>
      <c r="D2616" s="23">
        <v>1</v>
      </c>
      <c r="E2616" s="24">
        <v>4583.5200000000004</v>
      </c>
      <c r="F2616" s="24">
        <f>E2616/100*$I$2*Main!$AF$2</f>
        <v>0</v>
      </c>
      <c r="G2616" s="25">
        <f>F2616*Main!$AF$4</f>
        <v>0</v>
      </c>
      <c r="H2616" s="28"/>
    </row>
    <row r="2617" spans="1:8" s="22" customFormat="1">
      <c r="A2617" s="326">
        <v>9245441</v>
      </c>
      <c r="B2617" s="329" t="s">
        <v>1197</v>
      </c>
      <c r="C2617" s="23"/>
      <c r="D2617" s="23">
        <v>1</v>
      </c>
      <c r="E2617" s="24">
        <v>6187.57</v>
      </c>
      <c r="F2617" s="24">
        <f>E2617/100*$I$2*Main!$AF$2</f>
        <v>0</v>
      </c>
      <c r="G2617" s="25">
        <f>F2617*Main!$AF$4</f>
        <v>0</v>
      </c>
      <c r="H2617" s="28"/>
    </row>
    <row r="2618" spans="1:8" s="22" customFormat="1">
      <c r="A2618" s="326">
        <v>9245442</v>
      </c>
      <c r="B2618" s="329" t="s">
        <v>1198</v>
      </c>
      <c r="C2618" s="23"/>
      <c r="D2618" s="23">
        <v>1</v>
      </c>
      <c r="E2618" s="24">
        <v>6300.98</v>
      </c>
      <c r="F2618" s="24">
        <f>E2618/100*$I$2*Main!$AF$2</f>
        <v>0</v>
      </c>
      <c r="G2618" s="25">
        <f>F2618*Main!$AF$4</f>
        <v>0</v>
      </c>
      <c r="H2618" s="28"/>
    </row>
    <row r="2619" spans="1:8" s="22" customFormat="1">
      <c r="A2619" s="326">
        <v>9234553</v>
      </c>
      <c r="B2619" s="329" t="s">
        <v>1199</v>
      </c>
      <c r="C2619" s="23"/>
      <c r="D2619" s="23">
        <v>1</v>
      </c>
      <c r="E2619" s="24">
        <v>4773.78</v>
      </c>
      <c r="F2619" s="24">
        <f>E2619/100*$I$2*Main!$AF$2</f>
        <v>0</v>
      </c>
      <c r="G2619" s="25">
        <f>F2619*Main!$AF$4</f>
        <v>0</v>
      </c>
      <c r="H2619" s="28"/>
    </row>
    <row r="2620" spans="1:8" s="22" customFormat="1">
      <c r="A2620" s="326">
        <v>9234554</v>
      </c>
      <c r="B2620" s="329" t="s">
        <v>1200</v>
      </c>
      <c r="C2620" s="23"/>
      <c r="D2620" s="23">
        <v>1</v>
      </c>
      <c r="E2620" s="24">
        <v>4864.2700000000004</v>
      </c>
      <c r="F2620" s="24">
        <f>E2620/100*$I$2*Main!$AF$2</f>
        <v>0</v>
      </c>
      <c r="G2620" s="25">
        <f>F2620*Main!$AF$4</f>
        <v>0</v>
      </c>
      <c r="H2620" s="28"/>
    </row>
    <row r="2621" spans="1:8" s="22" customFormat="1">
      <c r="A2621" s="326">
        <v>9234555</v>
      </c>
      <c r="B2621" s="329" t="s">
        <v>1201</v>
      </c>
      <c r="C2621" s="23"/>
      <c r="D2621" s="23">
        <v>1</v>
      </c>
      <c r="E2621" s="24">
        <v>4979.0600000000004</v>
      </c>
      <c r="F2621" s="24">
        <f>E2621/100*$I$2*Main!$AF$2</f>
        <v>0</v>
      </c>
      <c r="G2621" s="25">
        <f>F2621*Main!$AF$4</f>
        <v>0</v>
      </c>
      <c r="H2621" s="28"/>
    </row>
    <row r="2622" spans="1:8" s="22" customFormat="1">
      <c r="A2622" s="326">
        <v>9234556</v>
      </c>
      <c r="B2622" s="329" t="s">
        <v>1202</v>
      </c>
      <c r="C2622" s="23"/>
      <c r="D2622" s="23">
        <v>1</v>
      </c>
      <c r="E2622" s="24">
        <v>5162.45</v>
      </c>
      <c r="F2622" s="24">
        <f>E2622/100*$I$2*Main!$AF$2</f>
        <v>0</v>
      </c>
      <c r="G2622" s="25">
        <f>F2622*Main!$AF$4</f>
        <v>0</v>
      </c>
      <c r="H2622" s="28"/>
    </row>
    <row r="2623" spans="1:8" s="22" customFormat="1">
      <c r="A2623" s="326">
        <v>9234557</v>
      </c>
      <c r="B2623" s="329" t="s">
        <v>1203</v>
      </c>
      <c r="C2623" s="23"/>
      <c r="D2623" s="23">
        <v>1</v>
      </c>
      <c r="E2623" s="24">
        <v>5000.63</v>
      </c>
      <c r="F2623" s="24">
        <f>E2623/100*$I$2*Main!$AF$2</f>
        <v>0</v>
      </c>
      <c r="G2623" s="25">
        <f>F2623*Main!$AF$4</f>
        <v>0</v>
      </c>
      <c r="H2623" s="28"/>
    </row>
    <row r="2624" spans="1:8" s="22" customFormat="1">
      <c r="A2624" s="326">
        <v>9234558</v>
      </c>
      <c r="B2624" s="329" t="s">
        <v>1204</v>
      </c>
      <c r="C2624" s="23"/>
      <c r="D2624" s="23">
        <v>1</v>
      </c>
      <c r="E2624" s="24">
        <v>5404.61</v>
      </c>
      <c r="F2624" s="24">
        <f>E2624/100*$I$2*Main!$AF$2</f>
        <v>0</v>
      </c>
      <c r="G2624" s="25">
        <f>F2624*Main!$AF$4</f>
        <v>0</v>
      </c>
      <c r="H2624" s="28"/>
    </row>
    <row r="2625" spans="1:8" s="22" customFormat="1">
      <c r="A2625" s="326">
        <v>9248757</v>
      </c>
      <c r="B2625" s="329" t="s">
        <v>1205</v>
      </c>
      <c r="C2625" s="23"/>
      <c r="D2625" s="23">
        <v>1</v>
      </c>
      <c r="E2625" s="24">
        <v>4154.54</v>
      </c>
      <c r="F2625" s="24">
        <f>E2625/100*$I$2*Main!$AF$2</f>
        <v>0</v>
      </c>
      <c r="G2625" s="25">
        <f>F2625*Main!$AF$4</f>
        <v>0</v>
      </c>
      <c r="H2625" s="28"/>
    </row>
    <row r="2626" spans="1:8" s="22" customFormat="1">
      <c r="A2626" s="326">
        <v>9248758</v>
      </c>
      <c r="B2626" s="329" t="s">
        <v>1206</v>
      </c>
      <c r="C2626" s="23"/>
      <c r="D2626" s="23">
        <v>1</v>
      </c>
      <c r="E2626" s="24">
        <v>4348.3999999999996</v>
      </c>
      <c r="F2626" s="24">
        <f>E2626/100*$I$2*Main!$AF$2</f>
        <v>0</v>
      </c>
      <c r="G2626" s="25">
        <f>F2626*Main!$AF$4</f>
        <v>0</v>
      </c>
      <c r="H2626" s="151"/>
    </row>
    <row r="2627" spans="1:8" s="22" customFormat="1">
      <c r="A2627" s="326">
        <v>9248759</v>
      </c>
      <c r="B2627" s="329" t="s">
        <v>1207</v>
      </c>
      <c r="C2627" s="23"/>
      <c r="D2627" s="23">
        <v>1</v>
      </c>
      <c r="E2627" s="24">
        <v>4522.8999999999996</v>
      </c>
      <c r="F2627" s="24">
        <f>E2627/100*$I$2*Main!$AF$2</f>
        <v>0</v>
      </c>
      <c r="G2627" s="25">
        <f>F2627*Main!$AF$4</f>
        <v>0</v>
      </c>
      <c r="H2627" s="28"/>
    </row>
    <row r="2628" spans="1:8" s="22" customFormat="1">
      <c r="A2628" s="326">
        <v>9248760</v>
      </c>
      <c r="B2628" s="329" t="s">
        <v>1208</v>
      </c>
      <c r="C2628" s="23"/>
      <c r="D2628" s="23">
        <v>1</v>
      </c>
      <c r="E2628" s="24">
        <v>4629.96</v>
      </c>
      <c r="F2628" s="24">
        <f>E2628/100*$I$2*Main!$AF$2</f>
        <v>0</v>
      </c>
      <c r="G2628" s="25">
        <f>F2628*Main!$AF$4</f>
        <v>0</v>
      </c>
      <c r="H2628" s="151"/>
    </row>
    <row r="2629" spans="1:8" s="22" customFormat="1">
      <c r="A2629" s="326">
        <v>9248761</v>
      </c>
      <c r="B2629" s="329" t="s">
        <v>1209</v>
      </c>
      <c r="C2629" s="23"/>
      <c r="D2629" s="23">
        <v>1</v>
      </c>
      <c r="E2629" s="24">
        <v>4752.38</v>
      </c>
      <c r="F2629" s="24">
        <f>E2629/100*$I$2*Main!$AF$2</f>
        <v>0</v>
      </c>
      <c r="G2629" s="25">
        <f>F2629*Main!$AF$4</f>
        <v>0</v>
      </c>
      <c r="H2629" s="28"/>
    </row>
    <row r="2630" spans="1:8" s="22" customFormat="1">
      <c r="A2630" s="326">
        <v>9245443</v>
      </c>
      <c r="B2630" s="329" t="s">
        <v>1210</v>
      </c>
      <c r="C2630" s="23"/>
      <c r="D2630" s="23">
        <v>1</v>
      </c>
      <c r="E2630" s="24">
        <v>6356.45</v>
      </c>
      <c r="F2630" s="24">
        <f>E2630/100*$I$2*Main!$AF$2</f>
        <v>0</v>
      </c>
      <c r="G2630" s="25">
        <f>F2630*Main!$AF$4</f>
        <v>0</v>
      </c>
      <c r="H2630" s="151"/>
    </row>
    <row r="2631" spans="1:8" s="22" customFormat="1">
      <c r="A2631" s="326">
        <v>9245444</v>
      </c>
      <c r="B2631" s="329" t="s">
        <v>1211</v>
      </c>
      <c r="C2631" s="23"/>
      <c r="D2631" s="23">
        <v>1</v>
      </c>
      <c r="E2631" s="24">
        <v>6469.85</v>
      </c>
      <c r="F2631" s="24">
        <f>E2631/100*$I$2*Main!$AF$2</f>
        <v>0</v>
      </c>
      <c r="G2631" s="25">
        <f>F2631*Main!$AF$4</f>
        <v>0</v>
      </c>
      <c r="H2631" s="28"/>
    </row>
    <row r="2632" spans="1:8" s="22" customFormat="1">
      <c r="A2632" s="326">
        <v>9288595</v>
      </c>
      <c r="B2632" s="329" t="s">
        <v>3975</v>
      </c>
      <c r="C2632" s="23"/>
      <c r="D2632" s="23">
        <v>1</v>
      </c>
      <c r="E2632" s="24">
        <v>5992.28</v>
      </c>
      <c r="F2632" s="24">
        <f>E2632/100*$I$2*Main!$AF$2</f>
        <v>0</v>
      </c>
      <c r="G2632" s="25">
        <f>F2632*Main!$AF$4</f>
        <v>0</v>
      </c>
      <c r="H2632" s="151"/>
    </row>
    <row r="2633" spans="1:8" s="22" customFormat="1">
      <c r="A2633" s="326">
        <v>9288596</v>
      </c>
      <c r="B2633" s="329" t="s">
        <v>3976</v>
      </c>
      <c r="C2633" s="23"/>
      <c r="D2633" s="23">
        <v>1</v>
      </c>
      <c r="E2633" s="24">
        <v>6128.35</v>
      </c>
      <c r="F2633" s="24">
        <f>E2633/100*$I$2*Main!$AF$2</f>
        <v>0</v>
      </c>
      <c r="G2633" s="25">
        <f>F2633*Main!$AF$4</f>
        <v>0</v>
      </c>
      <c r="H2633" s="151"/>
    </row>
    <row r="2634" spans="1:8" s="22" customFormat="1">
      <c r="A2634" s="326">
        <v>1063801</v>
      </c>
      <c r="B2634" s="329" t="s">
        <v>1212</v>
      </c>
      <c r="C2634" s="23"/>
      <c r="D2634" s="23">
        <v>18</v>
      </c>
      <c r="E2634" s="24">
        <v>1544.33</v>
      </c>
      <c r="F2634" s="24">
        <f>E2634/100*$I$2*Main!$AF$2</f>
        <v>0</v>
      </c>
      <c r="G2634" s="25">
        <f>F2634*Main!$AF$4</f>
        <v>0</v>
      </c>
      <c r="H2634" s="151"/>
    </row>
    <row r="2635" spans="1:8" s="22" customFormat="1">
      <c r="A2635" s="326">
        <v>1063802</v>
      </c>
      <c r="B2635" s="329" t="s">
        <v>1213</v>
      </c>
      <c r="C2635" s="23"/>
      <c r="D2635" s="23">
        <v>18</v>
      </c>
      <c r="E2635" s="24">
        <v>1544.33</v>
      </c>
      <c r="F2635" s="24">
        <f>E2635/100*$I$2*Main!$AF$2</f>
        <v>0</v>
      </c>
      <c r="G2635" s="25">
        <f>F2635*Main!$AF$4</f>
        <v>0</v>
      </c>
      <c r="H2635" s="28"/>
    </row>
    <row r="2636" spans="1:8" s="22" customFormat="1">
      <c r="A2636" s="326">
        <v>9194390</v>
      </c>
      <c r="B2636" s="329" t="s">
        <v>1214</v>
      </c>
      <c r="C2636" s="23"/>
      <c r="D2636" s="23">
        <v>18</v>
      </c>
      <c r="E2636" s="24">
        <v>569.26</v>
      </c>
      <c r="F2636" s="24">
        <f>E2636/100*$I$2*Main!$AF$2</f>
        <v>0</v>
      </c>
      <c r="G2636" s="25">
        <f>F2636*Main!$AF$4</f>
        <v>0</v>
      </c>
      <c r="H2636" s="28"/>
    </row>
    <row r="2637" spans="1:8" s="22" customFormat="1">
      <c r="A2637" s="326">
        <v>9194391</v>
      </c>
      <c r="B2637" s="329" t="s">
        <v>1215</v>
      </c>
      <c r="C2637" s="23"/>
      <c r="D2637" s="23">
        <v>18</v>
      </c>
      <c r="E2637" s="24">
        <v>569.26</v>
      </c>
      <c r="F2637" s="24">
        <f>E2637/100*$I$2*Main!$AF$2</f>
        <v>0</v>
      </c>
      <c r="G2637" s="25">
        <f>F2637*Main!$AF$4</f>
        <v>0</v>
      </c>
      <c r="H2637" s="28"/>
    </row>
    <row r="2638" spans="1:8" s="22" customFormat="1">
      <c r="A2638" s="326">
        <v>9194392</v>
      </c>
      <c r="B2638" s="329" t="s">
        <v>1216</v>
      </c>
      <c r="C2638" s="23"/>
      <c r="D2638" s="23">
        <v>18</v>
      </c>
      <c r="E2638" s="24">
        <v>591.94000000000005</v>
      </c>
      <c r="F2638" s="24">
        <f>E2638/100*$I$2*Main!$AF$2</f>
        <v>0</v>
      </c>
      <c r="G2638" s="25">
        <f>F2638*Main!$AF$4</f>
        <v>0</v>
      </c>
      <c r="H2638" s="28"/>
    </row>
    <row r="2639" spans="1:8" s="22" customFormat="1">
      <c r="A2639" s="326">
        <v>9194393</v>
      </c>
      <c r="B2639" s="329" t="s">
        <v>1217</v>
      </c>
      <c r="C2639" s="23"/>
      <c r="D2639" s="23">
        <v>18</v>
      </c>
      <c r="E2639" s="24">
        <v>591.94000000000005</v>
      </c>
      <c r="F2639" s="24">
        <f>E2639/100*$I$2*Main!$AF$2</f>
        <v>0</v>
      </c>
      <c r="G2639" s="25">
        <f>F2639*Main!$AF$4</f>
        <v>0</v>
      </c>
      <c r="H2639" s="151"/>
    </row>
    <row r="2640" spans="1:8" s="22" customFormat="1">
      <c r="A2640" s="326">
        <v>9194394</v>
      </c>
      <c r="B2640" s="329" t="s">
        <v>1218</v>
      </c>
      <c r="C2640" s="23"/>
      <c r="D2640" s="23">
        <v>18</v>
      </c>
      <c r="E2640" s="24">
        <v>619.42999999999995</v>
      </c>
      <c r="F2640" s="24">
        <f>E2640/100*$I$2*Main!$AF$2</f>
        <v>0</v>
      </c>
      <c r="G2640" s="25">
        <f>F2640*Main!$AF$4</f>
        <v>0</v>
      </c>
      <c r="H2640" s="151"/>
    </row>
    <row r="2641" spans="1:8" s="22" customFormat="1">
      <c r="A2641" s="326">
        <v>9194395</v>
      </c>
      <c r="B2641" s="329" t="s">
        <v>1219</v>
      </c>
      <c r="C2641" s="23"/>
      <c r="D2641" s="23">
        <v>18</v>
      </c>
      <c r="E2641" s="24">
        <v>619.42999999999995</v>
      </c>
      <c r="F2641" s="24">
        <f>E2641/100*$I$2*Main!$AF$2</f>
        <v>0</v>
      </c>
      <c r="G2641" s="25">
        <f>F2641*Main!$AF$4</f>
        <v>0</v>
      </c>
      <c r="H2641" s="151"/>
    </row>
    <row r="2642" spans="1:8" s="22" customFormat="1">
      <c r="A2642" s="326">
        <v>9194396</v>
      </c>
      <c r="B2642" s="329" t="s">
        <v>1220</v>
      </c>
      <c r="C2642" s="23"/>
      <c r="D2642" s="23">
        <v>18</v>
      </c>
      <c r="E2642" s="24">
        <v>661.91</v>
      </c>
      <c r="F2642" s="24">
        <f>E2642/100*$I$2*Main!$AF$2</f>
        <v>0</v>
      </c>
      <c r="G2642" s="25">
        <f>F2642*Main!$AF$4</f>
        <v>0</v>
      </c>
      <c r="H2642" s="151"/>
    </row>
    <row r="2643" spans="1:8" s="22" customFormat="1">
      <c r="A2643" s="326">
        <v>9194397</v>
      </c>
      <c r="B2643" s="329" t="s">
        <v>1221</v>
      </c>
      <c r="C2643" s="23"/>
      <c r="D2643" s="23">
        <v>18</v>
      </c>
      <c r="E2643" s="24">
        <v>661.91</v>
      </c>
      <c r="F2643" s="24">
        <f>E2643/100*$I$2*Main!$AF$2</f>
        <v>0</v>
      </c>
      <c r="G2643" s="25">
        <f>F2643*Main!$AF$4</f>
        <v>0</v>
      </c>
      <c r="H2643" s="151"/>
    </row>
    <row r="2644" spans="1:8" s="22" customFormat="1">
      <c r="A2644" s="326">
        <v>9194398</v>
      </c>
      <c r="B2644" s="329" t="s">
        <v>1222</v>
      </c>
      <c r="C2644" s="23"/>
      <c r="D2644" s="23">
        <v>18</v>
      </c>
      <c r="E2644" s="24">
        <v>690.41</v>
      </c>
      <c r="F2644" s="24">
        <f>E2644/100*$I$2*Main!$AF$2</f>
        <v>0</v>
      </c>
      <c r="G2644" s="25">
        <f>F2644*Main!$AF$4</f>
        <v>0</v>
      </c>
      <c r="H2644" s="28"/>
    </row>
    <row r="2645" spans="1:8" s="22" customFormat="1">
      <c r="A2645" s="326">
        <v>9194399</v>
      </c>
      <c r="B2645" s="329" t="s">
        <v>1223</v>
      </c>
      <c r="C2645" s="23"/>
      <c r="D2645" s="23">
        <v>18</v>
      </c>
      <c r="E2645" s="24">
        <v>690.41</v>
      </c>
      <c r="F2645" s="24">
        <f>E2645/100*$I$2*Main!$AF$2</f>
        <v>0</v>
      </c>
      <c r="G2645" s="25">
        <f>F2645*Main!$AF$4</f>
        <v>0</v>
      </c>
      <c r="H2645" s="151"/>
    </row>
    <row r="2646" spans="1:8" s="22" customFormat="1">
      <c r="A2646" s="326">
        <v>9194400</v>
      </c>
      <c r="B2646" s="329" t="s">
        <v>1224</v>
      </c>
      <c r="C2646" s="23"/>
      <c r="D2646" s="23">
        <v>18</v>
      </c>
      <c r="E2646" s="24">
        <v>719.32</v>
      </c>
      <c r="F2646" s="24">
        <f>E2646/100*$I$2*Main!$AF$2</f>
        <v>0</v>
      </c>
      <c r="G2646" s="25">
        <f>F2646*Main!$AF$4</f>
        <v>0</v>
      </c>
      <c r="H2646" s="28"/>
    </row>
    <row r="2647" spans="1:8" s="22" customFormat="1">
      <c r="A2647" s="326">
        <v>9194401</v>
      </c>
      <c r="B2647" s="329" t="s">
        <v>1225</v>
      </c>
      <c r="C2647" s="23"/>
      <c r="D2647" s="23">
        <v>18</v>
      </c>
      <c r="E2647" s="24">
        <v>719.32</v>
      </c>
      <c r="F2647" s="24">
        <f>E2647/100*$I$2*Main!$AF$2</f>
        <v>0</v>
      </c>
      <c r="G2647" s="25">
        <f>F2647*Main!$AF$4</f>
        <v>0</v>
      </c>
      <c r="H2647" s="28"/>
    </row>
    <row r="2648" spans="1:8" s="22" customFormat="1">
      <c r="A2648" s="326">
        <v>9003473</v>
      </c>
      <c r="B2648" s="329" t="s">
        <v>1230</v>
      </c>
      <c r="C2648" s="23"/>
      <c r="D2648" s="23">
        <v>40</v>
      </c>
      <c r="E2648" s="24">
        <v>275.8</v>
      </c>
      <c r="F2648" s="24">
        <f>E2648/100*$I$2*Main!$AF$2</f>
        <v>0</v>
      </c>
      <c r="G2648" s="25">
        <f>F2648*Main!$AF$4</f>
        <v>0</v>
      </c>
      <c r="H2648" s="28"/>
    </row>
    <row r="2649" spans="1:8" s="22" customFormat="1">
      <c r="A2649" s="326">
        <v>9003474</v>
      </c>
      <c r="B2649" s="329" t="s">
        <v>1231</v>
      </c>
      <c r="C2649" s="23"/>
      <c r="D2649" s="23">
        <v>40</v>
      </c>
      <c r="E2649" s="24">
        <v>275.8</v>
      </c>
      <c r="F2649" s="24">
        <f>E2649/100*$I$2*Main!$AF$2</f>
        <v>0</v>
      </c>
      <c r="G2649" s="25">
        <f>F2649*Main!$AF$4</f>
        <v>0</v>
      </c>
      <c r="H2649" s="28"/>
    </row>
    <row r="2650" spans="1:8" s="22" customFormat="1">
      <c r="A2650" s="326">
        <v>1062501</v>
      </c>
      <c r="B2650" s="329" t="s">
        <v>1232</v>
      </c>
      <c r="C2650" s="23"/>
      <c r="D2650" s="23">
        <v>40</v>
      </c>
      <c r="E2650" s="24">
        <v>180.72</v>
      </c>
      <c r="F2650" s="24">
        <f>E2650/100*$I$2*Main!$AF$2</f>
        <v>0</v>
      </c>
      <c r="G2650" s="25">
        <f>F2650*Main!$AF$4</f>
        <v>0</v>
      </c>
      <c r="H2650" s="28"/>
    </row>
    <row r="2651" spans="1:8" s="22" customFormat="1">
      <c r="A2651" s="326">
        <v>1062502</v>
      </c>
      <c r="B2651" s="329" t="s">
        <v>1233</v>
      </c>
      <c r="C2651" s="23"/>
      <c r="D2651" s="23">
        <v>40</v>
      </c>
      <c r="E2651" s="24">
        <v>180.72</v>
      </c>
      <c r="F2651" s="24">
        <f>E2651/100*$I$2*Main!$AF$2</f>
        <v>0</v>
      </c>
      <c r="G2651" s="25">
        <f>F2651*Main!$AF$4</f>
        <v>0</v>
      </c>
      <c r="H2651" s="28"/>
    </row>
    <row r="2652" spans="1:8" s="22" customFormat="1">
      <c r="A2652" s="326">
        <v>9007355</v>
      </c>
      <c r="B2652" s="329" t="s">
        <v>1234</v>
      </c>
      <c r="C2652" s="23"/>
      <c r="D2652" s="23">
        <v>40</v>
      </c>
      <c r="E2652" s="24">
        <v>332.87</v>
      </c>
      <c r="F2652" s="24">
        <f>E2652/100*$I$2*Main!$AF$2</f>
        <v>0</v>
      </c>
      <c r="G2652" s="25">
        <f>F2652*Main!$AF$4</f>
        <v>0</v>
      </c>
      <c r="H2652" s="28"/>
    </row>
    <row r="2653" spans="1:8" s="22" customFormat="1">
      <c r="A2653" s="326">
        <v>9007356</v>
      </c>
      <c r="B2653" s="329" t="s">
        <v>1235</v>
      </c>
      <c r="C2653" s="23"/>
      <c r="D2653" s="23">
        <v>40</v>
      </c>
      <c r="E2653" s="24">
        <v>332.87</v>
      </c>
      <c r="F2653" s="24">
        <f>E2653/100*$I$2*Main!$AF$2</f>
        <v>0</v>
      </c>
      <c r="G2653" s="25">
        <f>F2653*Main!$AF$4</f>
        <v>0</v>
      </c>
      <c r="H2653" s="28"/>
    </row>
    <row r="2654" spans="1:8" s="22" customFormat="1">
      <c r="A2654" s="326">
        <v>9027831</v>
      </c>
      <c r="B2654" s="329" t="s">
        <v>1236</v>
      </c>
      <c r="C2654" s="23"/>
      <c r="D2654" s="23">
        <v>40</v>
      </c>
      <c r="E2654" s="24">
        <v>417.29</v>
      </c>
      <c r="F2654" s="24">
        <f>E2654/100*$I$2*Main!$AF$2</f>
        <v>0</v>
      </c>
      <c r="G2654" s="25">
        <f>F2654*Main!$AF$4</f>
        <v>0</v>
      </c>
      <c r="H2654" s="28"/>
    </row>
    <row r="2655" spans="1:8" s="22" customFormat="1">
      <c r="A2655" s="326">
        <v>9027832</v>
      </c>
      <c r="B2655" s="329" t="s">
        <v>1237</v>
      </c>
      <c r="C2655" s="23"/>
      <c r="D2655" s="23">
        <v>40</v>
      </c>
      <c r="E2655" s="24">
        <v>417.29</v>
      </c>
      <c r="F2655" s="24">
        <f>E2655/100*$I$2*Main!$AF$2</f>
        <v>0</v>
      </c>
      <c r="G2655" s="25">
        <f>F2655*Main!$AF$4</f>
        <v>0</v>
      </c>
      <c r="H2655" s="28"/>
    </row>
    <row r="2656" spans="1:8" s="22" customFormat="1">
      <c r="A2656" s="326">
        <v>1063806</v>
      </c>
      <c r="B2656" s="329" t="s">
        <v>1238</v>
      </c>
      <c r="C2656" s="23"/>
      <c r="D2656" s="23">
        <v>40</v>
      </c>
      <c r="E2656" s="24">
        <v>687.6</v>
      </c>
      <c r="F2656" s="24">
        <f>E2656/100*$I$2*Main!$AF$2</f>
        <v>0</v>
      </c>
      <c r="G2656" s="25">
        <f>F2656*Main!$AF$4</f>
        <v>0</v>
      </c>
      <c r="H2656" s="28"/>
    </row>
    <row r="2657" spans="1:8" s="22" customFormat="1">
      <c r="A2657" s="326">
        <v>1061901</v>
      </c>
      <c r="B2657" s="329" t="s">
        <v>1239</v>
      </c>
      <c r="C2657" s="23"/>
      <c r="D2657" s="23">
        <v>40</v>
      </c>
      <c r="E2657" s="24">
        <v>364.06</v>
      </c>
      <c r="F2657" s="24">
        <f>E2657/100*$I$2*Main!$AF$2</f>
        <v>0</v>
      </c>
      <c r="G2657" s="25">
        <f>F2657*Main!$AF$4</f>
        <v>0</v>
      </c>
      <c r="H2657" s="151"/>
    </row>
    <row r="2658" spans="1:8" s="22" customFormat="1">
      <c r="A2658" s="326">
        <v>1061903</v>
      </c>
      <c r="B2658" s="329" t="s">
        <v>1240</v>
      </c>
      <c r="C2658" s="23"/>
      <c r="D2658" s="23">
        <v>40</v>
      </c>
      <c r="E2658" s="24">
        <v>408.28</v>
      </c>
      <c r="F2658" s="24">
        <f>E2658/100*$I$2*Main!$AF$2</f>
        <v>0</v>
      </c>
      <c r="G2658" s="25">
        <f>F2658*Main!$AF$4</f>
        <v>0</v>
      </c>
      <c r="H2658" s="28"/>
    </row>
    <row r="2659" spans="1:8" s="22" customFormat="1">
      <c r="A2659" s="326">
        <v>1061904</v>
      </c>
      <c r="B2659" s="329" t="s">
        <v>1241</v>
      </c>
      <c r="C2659" s="23"/>
      <c r="D2659" s="23">
        <v>40</v>
      </c>
      <c r="E2659" s="24">
        <v>430.39</v>
      </c>
      <c r="F2659" s="24">
        <f>E2659/100*$I$2*Main!$AF$2</f>
        <v>0</v>
      </c>
      <c r="G2659" s="25">
        <f>F2659*Main!$AF$4</f>
        <v>0</v>
      </c>
      <c r="H2659" s="28"/>
    </row>
    <row r="2660" spans="1:8" s="22" customFormat="1">
      <c r="A2660" s="326">
        <v>1061905</v>
      </c>
      <c r="B2660" s="329" t="s">
        <v>1242</v>
      </c>
      <c r="C2660" s="23"/>
      <c r="D2660" s="23">
        <v>40</v>
      </c>
      <c r="E2660" s="24">
        <v>452.52</v>
      </c>
      <c r="F2660" s="24">
        <f>E2660/100*$I$2*Main!$AF$2</f>
        <v>0</v>
      </c>
      <c r="G2660" s="25">
        <f>F2660*Main!$AF$4</f>
        <v>0</v>
      </c>
      <c r="H2660" s="28"/>
    </row>
    <row r="2661" spans="1:8" s="22" customFormat="1">
      <c r="A2661" s="326">
        <v>1061907</v>
      </c>
      <c r="B2661" s="329" t="s">
        <v>1243</v>
      </c>
      <c r="C2661" s="23"/>
      <c r="D2661" s="23">
        <v>40</v>
      </c>
      <c r="E2661" s="24">
        <v>501.01</v>
      </c>
      <c r="F2661" s="24">
        <f>E2661/100*$I$2*Main!$AF$2</f>
        <v>0</v>
      </c>
      <c r="G2661" s="25">
        <f>F2661*Main!$AF$4</f>
        <v>0</v>
      </c>
      <c r="H2661" s="28"/>
    </row>
    <row r="2662" spans="1:8" s="22" customFormat="1">
      <c r="A2662" s="326">
        <v>1062960</v>
      </c>
      <c r="B2662" s="329" t="s">
        <v>1244</v>
      </c>
      <c r="C2662" s="23"/>
      <c r="D2662" s="23">
        <v>20</v>
      </c>
      <c r="E2662" s="24">
        <v>849.95</v>
      </c>
      <c r="F2662" s="24">
        <f>E2662/100*$I$2*Main!$AF$2</f>
        <v>0</v>
      </c>
      <c r="G2662" s="25">
        <f>F2662*Main!$AF$4</f>
        <v>0</v>
      </c>
      <c r="H2662" s="28"/>
    </row>
    <row r="2663" spans="1:8" s="22" customFormat="1">
      <c r="A2663" s="326">
        <v>1062961</v>
      </c>
      <c r="B2663" s="329" t="s">
        <v>1245</v>
      </c>
      <c r="C2663" s="23"/>
      <c r="D2663" s="23">
        <v>20</v>
      </c>
      <c r="E2663" s="24">
        <v>894.16</v>
      </c>
      <c r="F2663" s="24">
        <f>E2663/100*$I$2*Main!$AF$2</f>
        <v>0</v>
      </c>
      <c r="G2663" s="25">
        <f>F2663*Main!$AF$4</f>
        <v>0</v>
      </c>
      <c r="H2663" s="28"/>
    </row>
    <row r="2664" spans="1:8" s="22" customFormat="1">
      <c r="A2664" s="326">
        <v>9004102</v>
      </c>
      <c r="B2664" s="329" t="s">
        <v>1246</v>
      </c>
      <c r="C2664" s="23"/>
      <c r="D2664" s="23">
        <v>20</v>
      </c>
      <c r="E2664" s="24">
        <v>1035.71</v>
      </c>
      <c r="F2664" s="24">
        <f>E2664/100*$I$2*Main!$AF$2</f>
        <v>0</v>
      </c>
      <c r="G2664" s="25">
        <f>F2664*Main!$AF$4</f>
        <v>0</v>
      </c>
      <c r="H2664" s="28"/>
    </row>
    <row r="2665" spans="1:8" s="22" customFormat="1">
      <c r="A2665" s="326">
        <v>9004065</v>
      </c>
      <c r="B2665" s="329" t="s">
        <v>1247</v>
      </c>
      <c r="C2665" s="23"/>
      <c r="D2665" s="23">
        <v>20</v>
      </c>
      <c r="E2665" s="24">
        <v>619.05999999999995</v>
      </c>
      <c r="F2665" s="24">
        <f>E2665/100*$I$2*Main!$AF$2</f>
        <v>0</v>
      </c>
      <c r="G2665" s="25">
        <f>F2665*Main!$AF$4</f>
        <v>0</v>
      </c>
      <c r="H2665" s="28"/>
    </row>
    <row r="2666" spans="1:8" s="22" customFormat="1">
      <c r="A2666" s="326">
        <v>9004068</v>
      </c>
      <c r="B2666" s="329" t="s">
        <v>1248</v>
      </c>
      <c r="C2666" s="23"/>
      <c r="D2666" s="23">
        <v>20</v>
      </c>
      <c r="E2666" s="24">
        <v>740.64</v>
      </c>
      <c r="F2666" s="24">
        <f>E2666/100*$I$2*Main!$AF$2</f>
        <v>0</v>
      </c>
      <c r="G2666" s="25">
        <f>F2666*Main!$AF$4</f>
        <v>0</v>
      </c>
      <c r="H2666" s="28"/>
    </row>
    <row r="2667" spans="1:8" s="22" customFormat="1">
      <c r="A2667" s="326">
        <v>9004069</v>
      </c>
      <c r="B2667" s="329" t="s">
        <v>1249</v>
      </c>
      <c r="C2667" s="23"/>
      <c r="D2667" s="23">
        <v>20</v>
      </c>
      <c r="E2667" s="24">
        <v>794.59</v>
      </c>
      <c r="F2667" s="24">
        <f>E2667/100*$I$2*Main!$AF$2</f>
        <v>0</v>
      </c>
      <c r="G2667" s="25">
        <f>F2667*Main!$AF$4</f>
        <v>0</v>
      </c>
      <c r="H2667" s="151"/>
    </row>
    <row r="2668" spans="1:8" s="22" customFormat="1">
      <c r="A2668" s="326">
        <v>9004070</v>
      </c>
      <c r="B2668" s="329" t="s">
        <v>1250</v>
      </c>
      <c r="C2668" s="23"/>
      <c r="D2668" s="23">
        <v>20</v>
      </c>
      <c r="E2668" s="24">
        <v>801.01</v>
      </c>
      <c r="F2668" s="24">
        <f>E2668/100*$I$2*Main!$AF$2</f>
        <v>0</v>
      </c>
      <c r="G2668" s="25">
        <f>F2668*Main!$AF$4</f>
        <v>0</v>
      </c>
      <c r="H2668" s="151"/>
    </row>
    <row r="2669" spans="1:8" s="22" customFormat="1">
      <c r="A2669" s="326">
        <v>9004072</v>
      </c>
      <c r="B2669" s="329" t="s">
        <v>1251</v>
      </c>
      <c r="C2669" s="23"/>
      <c r="D2669" s="23">
        <v>20</v>
      </c>
      <c r="E2669" s="24">
        <v>984.28</v>
      </c>
      <c r="F2669" s="24">
        <f>E2669/100*$I$2*Main!$AF$2</f>
        <v>0</v>
      </c>
      <c r="G2669" s="25">
        <f>F2669*Main!$AF$4</f>
        <v>0</v>
      </c>
      <c r="H2669" s="151"/>
    </row>
    <row r="2670" spans="1:8" s="22" customFormat="1">
      <c r="A2670" s="326">
        <v>9004074</v>
      </c>
      <c r="B2670" s="329" t="s">
        <v>1252</v>
      </c>
      <c r="C2670" s="23"/>
      <c r="D2670" s="23">
        <v>10</v>
      </c>
      <c r="E2670" s="24">
        <v>1372.52</v>
      </c>
      <c r="F2670" s="24">
        <f>E2670/100*$I$2*Main!$AF$2</f>
        <v>0</v>
      </c>
      <c r="G2670" s="25">
        <f>F2670*Main!$AF$4</f>
        <v>0</v>
      </c>
      <c r="H2670" s="151"/>
    </row>
    <row r="2671" spans="1:8" s="22" customFormat="1">
      <c r="A2671" s="326">
        <v>9004075</v>
      </c>
      <c r="B2671" s="329" t="s">
        <v>1253</v>
      </c>
      <c r="C2671" s="23"/>
      <c r="D2671" s="23">
        <v>10</v>
      </c>
      <c r="E2671" s="24">
        <v>1589.41</v>
      </c>
      <c r="F2671" s="24">
        <f>E2671/100*$I$2*Main!$AF$2</f>
        <v>0</v>
      </c>
      <c r="G2671" s="25">
        <f>F2671*Main!$AF$4</f>
        <v>0</v>
      </c>
      <c r="H2671" s="28"/>
    </row>
    <row r="2672" spans="1:8" s="22" customFormat="1">
      <c r="A2672" s="326">
        <v>9004077</v>
      </c>
      <c r="B2672" s="329" t="s">
        <v>1254</v>
      </c>
      <c r="C2672" s="23"/>
      <c r="D2672" s="23">
        <v>10</v>
      </c>
      <c r="E2672" s="24">
        <v>1799.06</v>
      </c>
      <c r="F2672" s="24">
        <f>E2672/100*$I$2*Main!$AF$2</f>
        <v>0</v>
      </c>
      <c r="G2672" s="25">
        <f>F2672*Main!$AF$4</f>
        <v>0</v>
      </c>
      <c r="H2672" s="28"/>
    </row>
    <row r="2673" spans="1:8" s="22" customFormat="1">
      <c r="A2673" s="326">
        <v>9194522</v>
      </c>
      <c r="B2673" s="329" t="s">
        <v>1257</v>
      </c>
      <c r="C2673" s="23"/>
      <c r="D2673" s="23">
        <v>80</v>
      </c>
      <c r="E2673" s="24">
        <v>330.96</v>
      </c>
      <c r="F2673" s="24">
        <f>E2673/100*$I$2*Main!$AF$2</f>
        <v>0</v>
      </c>
      <c r="G2673" s="25">
        <f>F2673*Main!$AF$4</f>
        <v>0</v>
      </c>
      <c r="H2673" s="28"/>
    </row>
    <row r="2674" spans="1:8" s="22" customFormat="1">
      <c r="A2674" s="326">
        <v>9194523</v>
      </c>
      <c r="B2674" s="329" t="s">
        <v>1258</v>
      </c>
      <c r="C2674" s="23"/>
      <c r="D2674" s="23">
        <v>80</v>
      </c>
      <c r="E2674" s="24">
        <v>330.96</v>
      </c>
      <c r="F2674" s="24">
        <f>E2674/100*$I$2*Main!$AF$2</f>
        <v>0</v>
      </c>
      <c r="G2674" s="25">
        <f>F2674*Main!$AF$4</f>
        <v>0</v>
      </c>
      <c r="H2674" s="151"/>
    </row>
    <row r="2675" spans="1:8" s="22" customFormat="1">
      <c r="A2675" s="326">
        <v>9194524</v>
      </c>
      <c r="B2675" s="329" t="s">
        <v>1259</v>
      </c>
      <c r="C2675" s="23"/>
      <c r="D2675" s="23">
        <v>80</v>
      </c>
      <c r="E2675" s="24">
        <v>338.56</v>
      </c>
      <c r="F2675" s="24">
        <f>E2675/100*$I$2*Main!$AF$2</f>
        <v>0</v>
      </c>
      <c r="G2675" s="25">
        <f>F2675*Main!$AF$4</f>
        <v>0</v>
      </c>
      <c r="H2675" s="28"/>
    </row>
    <row r="2676" spans="1:8" s="22" customFormat="1">
      <c r="A2676" s="326">
        <v>9194525</v>
      </c>
      <c r="B2676" s="329" t="s">
        <v>1260</v>
      </c>
      <c r="C2676" s="23"/>
      <c r="D2676" s="23">
        <v>80</v>
      </c>
      <c r="E2676" s="24">
        <v>338.56</v>
      </c>
      <c r="F2676" s="24">
        <f>E2676/100*$I$2*Main!$AF$2</f>
        <v>0</v>
      </c>
      <c r="G2676" s="25">
        <f>F2676*Main!$AF$4</f>
        <v>0</v>
      </c>
      <c r="H2676" s="28"/>
    </row>
    <row r="2677" spans="1:8" s="22" customFormat="1">
      <c r="A2677" s="326">
        <v>9194526</v>
      </c>
      <c r="B2677" s="329" t="s">
        <v>1261</v>
      </c>
      <c r="C2677" s="23"/>
      <c r="D2677" s="23">
        <v>80</v>
      </c>
      <c r="E2677" s="24">
        <v>348.08</v>
      </c>
      <c r="F2677" s="24">
        <f>E2677/100*$I$2*Main!$AF$2</f>
        <v>0</v>
      </c>
      <c r="G2677" s="25">
        <f>F2677*Main!$AF$4</f>
        <v>0</v>
      </c>
      <c r="H2677" s="28"/>
    </row>
    <row r="2678" spans="1:8" s="22" customFormat="1">
      <c r="A2678" s="326">
        <v>9194527</v>
      </c>
      <c r="B2678" s="329" t="s">
        <v>1262</v>
      </c>
      <c r="C2678" s="23"/>
      <c r="D2678" s="23">
        <v>80</v>
      </c>
      <c r="E2678" s="24">
        <v>348.08</v>
      </c>
      <c r="F2678" s="24">
        <f>E2678/100*$I$2*Main!$AF$2</f>
        <v>0</v>
      </c>
      <c r="G2678" s="25">
        <f>F2678*Main!$AF$4</f>
        <v>0</v>
      </c>
      <c r="H2678" s="28"/>
    </row>
    <row r="2679" spans="1:8" s="22" customFormat="1">
      <c r="A2679" s="326">
        <v>9194528</v>
      </c>
      <c r="B2679" s="329" t="s">
        <v>1263</v>
      </c>
      <c r="C2679" s="23"/>
      <c r="D2679" s="23">
        <v>80</v>
      </c>
      <c r="E2679" s="24">
        <v>361.38</v>
      </c>
      <c r="F2679" s="24">
        <f>E2679/100*$I$2*Main!$AF$2</f>
        <v>0</v>
      </c>
      <c r="G2679" s="25">
        <f>F2679*Main!$AF$4</f>
        <v>0</v>
      </c>
      <c r="H2679" s="28"/>
    </row>
    <row r="2680" spans="1:8" s="22" customFormat="1">
      <c r="A2680" s="326">
        <v>9194529</v>
      </c>
      <c r="B2680" s="329" t="s">
        <v>1264</v>
      </c>
      <c r="C2680" s="23"/>
      <c r="D2680" s="23">
        <v>80</v>
      </c>
      <c r="E2680" s="24">
        <v>361.38</v>
      </c>
      <c r="F2680" s="24">
        <f>E2680/100*$I$2*Main!$AF$2</f>
        <v>0</v>
      </c>
      <c r="G2680" s="25">
        <f>F2680*Main!$AF$4</f>
        <v>0</v>
      </c>
      <c r="H2680" s="28"/>
    </row>
    <row r="2681" spans="1:8" s="22" customFormat="1">
      <c r="A2681" s="326">
        <v>9194530</v>
      </c>
      <c r="B2681" s="329" t="s">
        <v>1265</v>
      </c>
      <c r="C2681" s="23"/>
      <c r="D2681" s="23">
        <v>80</v>
      </c>
      <c r="E2681" s="24">
        <v>370.9</v>
      </c>
      <c r="F2681" s="24">
        <f>E2681/100*$I$2*Main!$AF$2</f>
        <v>0</v>
      </c>
      <c r="G2681" s="25">
        <f>F2681*Main!$AF$4</f>
        <v>0</v>
      </c>
      <c r="H2681" s="28"/>
    </row>
    <row r="2682" spans="1:8" s="22" customFormat="1">
      <c r="A2682" s="326">
        <v>9194531</v>
      </c>
      <c r="B2682" s="329" t="s">
        <v>1266</v>
      </c>
      <c r="C2682" s="23"/>
      <c r="D2682" s="23">
        <v>80</v>
      </c>
      <c r="E2682" s="24">
        <v>370.9</v>
      </c>
      <c r="F2682" s="24">
        <f>E2682/100*$I$2*Main!$AF$2</f>
        <v>0</v>
      </c>
      <c r="G2682" s="25">
        <f>F2682*Main!$AF$4</f>
        <v>0</v>
      </c>
      <c r="H2682" s="28"/>
    </row>
    <row r="2683" spans="1:8" s="22" customFormat="1">
      <c r="A2683" s="326">
        <v>9194532</v>
      </c>
      <c r="B2683" s="329" t="s">
        <v>1267</v>
      </c>
      <c r="C2683" s="23"/>
      <c r="D2683" s="23">
        <v>80</v>
      </c>
      <c r="E2683" s="24">
        <v>380.41</v>
      </c>
      <c r="F2683" s="24">
        <f>E2683/100*$I$2*Main!$AF$2</f>
        <v>0</v>
      </c>
      <c r="G2683" s="25">
        <f>F2683*Main!$AF$4</f>
        <v>0</v>
      </c>
      <c r="H2683" s="28"/>
    </row>
    <row r="2684" spans="1:8" s="22" customFormat="1">
      <c r="A2684" s="326">
        <v>9194533</v>
      </c>
      <c r="B2684" s="329" t="s">
        <v>1268</v>
      </c>
      <c r="C2684" s="23"/>
      <c r="D2684" s="23">
        <v>80</v>
      </c>
      <c r="E2684" s="24">
        <v>380.41</v>
      </c>
      <c r="F2684" s="24">
        <f>E2684/100*$I$2*Main!$AF$2</f>
        <v>0</v>
      </c>
      <c r="G2684" s="25">
        <f>F2684*Main!$AF$4</f>
        <v>0</v>
      </c>
      <c r="H2684" s="28"/>
    </row>
    <row r="2685" spans="1:8" s="22" customFormat="1">
      <c r="A2685" s="326">
        <v>9195010</v>
      </c>
      <c r="B2685" s="329" t="s">
        <v>3977</v>
      </c>
      <c r="C2685" s="23" t="s">
        <v>52</v>
      </c>
      <c r="D2685" s="23">
        <v>80</v>
      </c>
      <c r="E2685" s="24">
        <v>330.96</v>
      </c>
      <c r="F2685" s="24">
        <f>E2685/100*$I$2*Main!$AF$2</f>
        <v>0</v>
      </c>
      <c r="G2685" s="25">
        <f>F2685*Main!$AF$4</f>
        <v>0</v>
      </c>
      <c r="H2685" s="28"/>
    </row>
    <row r="2686" spans="1:8" s="22" customFormat="1">
      <c r="A2686" s="326">
        <v>9195011</v>
      </c>
      <c r="B2686" s="329" t="s">
        <v>3978</v>
      </c>
      <c r="C2686" s="23" t="s">
        <v>52</v>
      </c>
      <c r="D2686" s="23">
        <v>80</v>
      </c>
      <c r="E2686" s="24">
        <v>330.96</v>
      </c>
      <c r="F2686" s="24">
        <f>E2686/100*$I$2*Main!$AF$2</f>
        <v>0</v>
      </c>
      <c r="G2686" s="25">
        <f>F2686*Main!$AF$4</f>
        <v>0</v>
      </c>
      <c r="H2686" s="28"/>
    </row>
    <row r="2687" spans="1:8" s="22" customFormat="1">
      <c r="A2687" s="326">
        <v>9195012</v>
      </c>
      <c r="B2687" s="329" t="s">
        <v>3979</v>
      </c>
      <c r="C2687" s="23" t="s">
        <v>52</v>
      </c>
      <c r="D2687" s="23">
        <v>80</v>
      </c>
      <c r="E2687" s="24">
        <v>338.56</v>
      </c>
      <c r="F2687" s="24">
        <f>E2687/100*$I$2*Main!$AF$2</f>
        <v>0</v>
      </c>
      <c r="G2687" s="25">
        <f>F2687*Main!$AF$4</f>
        <v>0</v>
      </c>
      <c r="H2687" s="28"/>
    </row>
    <row r="2688" spans="1:8" s="22" customFormat="1">
      <c r="A2688" s="326">
        <v>9195013</v>
      </c>
      <c r="B2688" s="329" t="s">
        <v>3980</v>
      </c>
      <c r="C2688" s="23" t="s">
        <v>52</v>
      </c>
      <c r="D2688" s="23">
        <v>80</v>
      </c>
      <c r="E2688" s="24">
        <v>338.56</v>
      </c>
      <c r="F2688" s="24">
        <f>E2688/100*$I$2*Main!$AF$2</f>
        <v>0</v>
      </c>
      <c r="G2688" s="25">
        <f>F2688*Main!$AF$4</f>
        <v>0</v>
      </c>
      <c r="H2688" s="28"/>
    </row>
    <row r="2689" spans="1:8" s="22" customFormat="1">
      <c r="A2689" s="326">
        <v>9195014</v>
      </c>
      <c r="B2689" s="329" t="s">
        <v>1269</v>
      </c>
      <c r="C2689" s="23"/>
      <c r="D2689" s="23">
        <v>80</v>
      </c>
      <c r="E2689" s="24">
        <v>348.08</v>
      </c>
      <c r="F2689" s="24">
        <f>E2689/100*$I$2*Main!$AF$2</f>
        <v>0</v>
      </c>
      <c r="G2689" s="25">
        <f>F2689*Main!$AF$4</f>
        <v>0</v>
      </c>
      <c r="H2689" s="28"/>
    </row>
    <row r="2690" spans="1:8" s="22" customFormat="1">
      <c r="A2690" s="326">
        <v>9195015</v>
      </c>
      <c r="B2690" s="329" t="s">
        <v>1270</v>
      </c>
      <c r="C2690" s="23"/>
      <c r="D2690" s="23">
        <v>80</v>
      </c>
      <c r="E2690" s="24">
        <v>348.08</v>
      </c>
      <c r="F2690" s="24">
        <f>E2690/100*$I$2*Main!$AF$2</f>
        <v>0</v>
      </c>
      <c r="G2690" s="25">
        <f>F2690*Main!$AF$4</f>
        <v>0</v>
      </c>
      <c r="H2690" s="28"/>
    </row>
    <row r="2691" spans="1:8" s="22" customFormat="1">
      <c r="A2691" s="326">
        <v>9195016</v>
      </c>
      <c r="B2691" s="329" t="s">
        <v>1271</v>
      </c>
      <c r="C2691" s="23"/>
      <c r="D2691" s="23">
        <v>1</v>
      </c>
      <c r="E2691" s="24">
        <v>361.38</v>
      </c>
      <c r="F2691" s="24">
        <f>E2691/100*$I$2*Main!$AF$2</f>
        <v>0</v>
      </c>
      <c r="G2691" s="25">
        <f>F2691*Main!$AF$4</f>
        <v>0</v>
      </c>
      <c r="H2691" s="28"/>
    </row>
    <row r="2692" spans="1:8" s="22" customFormat="1">
      <c r="A2692" s="326">
        <v>9195017</v>
      </c>
      <c r="B2692" s="329" t="s">
        <v>1272</v>
      </c>
      <c r="C2692" s="23"/>
      <c r="D2692" s="23">
        <v>1</v>
      </c>
      <c r="E2692" s="24">
        <v>361.38</v>
      </c>
      <c r="F2692" s="24">
        <f>E2692/100*$I$2*Main!$AF$2</f>
        <v>0</v>
      </c>
      <c r="G2692" s="25">
        <f>F2692*Main!$AF$4</f>
        <v>0</v>
      </c>
      <c r="H2692" s="28"/>
    </row>
    <row r="2693" spans="1:8" s="22" customFormat="1">
      <c r="A2693" s="326">
        <v>9195018</v>
      </c>
      <c r="B2693" s="329" t="s">
        <v>1273</v>
      </c>
      <c r="C2693" s="23"/>
      <c r="D2693" s="23">
        <v>1</v>
      </c>
      <c r="E2693" s="24">
        <v>370.9</v>
      </c>
      <c r="F2693" s="24">
        <f>E2693/100*$I$2*Main!$AF$2</f>
        <v>0</v>
      </c>
      <c r="G2693" s="25">
        <f>F2693*Main!$AF$4</f>
        <v>0</v>
      </c>
      <c r="H2693" s="28"/>
    </row>
    <row r="2694" spans="1:8" s="22" customFormat="1">
      <c r="A2694" s="326">
        <v>9195019</v>
      </c>
      <c r="B2694" s="329" t="s">
        <v>1274</v>
      </c>
      <c r="C2694" s="23"/>
      <c r="D2694" s="23">
        <v>1</v>
      </c>
      <c r="E2694" s="24">
        <v>370.9</v>
      </c>
      <c r="F2694" s="24">
        <f>E2694/100*$I$2*Main!$AF$2</f>
        <v>0</v>
      </c>
      <c r="G2694" s="25">
        <f>F2694*Main!$AF$4</f>
        <v>0</v>
      </c>
      <c r="H2694" s="28"/>
    </row>
    <row r="2695" spans="1:8" s="22" customFormat="1">
      <c r="A2695" s="326">
        <v>9195020</v>
      </c>
      <c r="B2695" s="329" t="s">
        <v>1275</v>
      </c>
      <c r="C2695" s="23"/>
      <c r="D2695" s="23">
        <v>1</v>
      </c>
      <c r="E2695" s="24">
        <v>380.41</v>
      </c>
      <c r="F2695" s="24">
        <f>E2695/100*$I$2*Main!$AF$2</f>
        <v>0</v>
      </c>
      <c r="G2695" s="25">
        <f>F2695*Main!$AF$4</f>
        <v>0</v>
      </c>
      <c r="H2695" s="28"/>
    </row>
    <row r="2696" spans="1:8" s="22" customFormat="1">
      <c r="A2696" s="326">
        <v>9195021</v>
      </c>
      <c r="B2696" s="329" t="s">
        <v>1276</v>
      </c>
      <c r="C2696" s="23"/>
      <c r="D2696" s="23">
        <v>1</v>
      </c>
      <c r="E2696" s="24">
        <v>380.41</v>
      </c>
      <c r="F2696" s="24">
        <f>E2696/100*$I$2*Main!$AF$2</f>
        <v>0</v>
      </c>
      <c r="G2696" s="25">
        <f>F2696*Main!$AF$4</f>
        <v>0</v>
      </c>
      <c r="H2696" s="28"/>
    </row>
    <row r="2697" spans="1:8" s="22" customFormat="1">
      <c r="A2697" s="326">
        <v>9206256</v>
      </c>
      <c r="B2697" s="329" t="s">
        <v>1277</v>
      </c>
      <c r="C2697" s="23"/>
      <c r="D2697" s="23">
        <v>1</v>
      </c>
      <c r="E2697" s="24">
        <v>331.69</v>
      </c>
      <c r="F2697" s="24">
        <f>E2697/100*$I$2*Main!$AF$2</f>
        <v>0</v>
      </c>
      <c r="G2697" s="25">
        <f>F2697*Main!$AF$4</f>
        <v>0</v>
      </c>
      <c r="H2697" s="28"/>
    </row>
    <row r="2698" spans="1:8" s="22" customFormat="1">
      <c r="A2698" s="326">
        <v>9194677</v>
      </c>
      <c r="B2698" s="329" t="s">
        <v>1280</v>
      </c>
      <c r="C2698" s="23"/>
      <c r="D2698" s="23">
        <v>1</v>
      </c>
      <c r="E2698" s="24">
        <v>1596.88</v>
      </c>
      <c r="F2698" s="24">
        <f>E2698/100*$I$2*Main!$AF$2</f>
        <v>0</v>
      </c>
      <c r="G2698" s="25">
        <f>F2698*Main!$AF$4</f>
        <v>0</v>
      </c>
      <c r="H2698" s="28"/>
    </row>
    <row r="2699" spans="1:8" s="22" customFormat="1">
      <c r="A2699" s="326">
        <v>9194678</v>
      </c>
      <c r="B2699" s="329" t="s">
        <v>1281</v>
      </c>
      <c r="C2699" s="23"/>
      <c r="D2699" s="23">
        <v>1</v>
      </c>
      <c r="E2699" s="24">
        <v>1606.54</v>
      </c>
      <c r="F2699" s="24">
        <f>E2699/100*$I$2*Main!$AF$2</f>
        <v>0</v>
      </c>
      <c r="G2699" s="25">
        <f>F2699*Main!$AF$4</f>
        <v>0</v>
      </c>
      <c r="H2699" s="28"/>
    </row>
    <row r="2700" spans="1:8" s="22" customFormat="1">
      <c r="A2700" s="326">
        <v>9194679</v>
      </c>
      <c r="B2700" s="329" t="s">
        <v>1282</v>
      </c>
      <c r="C2700" s="23"/>
      <c r="D2700" s="23">
        <v>1</v>
      </c>
      <c r="E2700" s="24">
        <v>1618.66</v>
      </c>
      <c r="F2700" s="24">
        <f>E2700/100*$I$2*Main!$AF$2</f>
        <v>0</v>
      </c>
      <c r="G2700" s="25">
        <f>F2700*Main!$AF$4</f>
        <v>0</v>
      </c>
      <c r="H2700" s="28"/>
    </row>
    <row r="2701" spans="1:8" s="22" customFormat="1">
      <c r="A2701" s="326">
        <v>9194680</v>
      </c>
      <c r="B2701" s="329" t="s">
        <v>1283</v>
      </c>
      <c r="C2701" s="23"/>
      <c r="D2701" s="23">
        <v>1</v>
      </c>
      <c r="E2701" s="24">
        <v>1635.61</v>
      </c>
      <c r="F2701" s="24">
        <f>E2701/100*$I$2*Main!$AF$2</f>
        <v>0</v>
      </c>
      <c r="G2701" s="25">
        <f>F2701*Main!$AF$4</f>
        <v>0</v>
      </c>
      <c r="H2701" s="28"/>
    </row>
    <row r="2702" spans="1:8" s="22" customFormat="1">
      <c r="A2702" s="326">
        <v>9194681</v>
      </c>
      <c r="B2702" s="329" t="s">
        <v>1284</v>
      </c>
      <c r="C2702" s="23"/>
      <c r="D2702" s="23">
        <v>1</v>
      </c>
      <c r="E2702" s="24">
        <v>1647.72</v>
      </c>
      <c r="F2702" s="24">
        <f>E2702/100*$I$2*Main!$AF$2</f>
        <v>0</v>
      </c>
      <c r="G2702" s="25">
        <f>F2702*Main!$AF$4</f>
        <v>0</v>
      </c>
      <c r="H2702" s="28"/>
    </row>
    <row r="2703" spans="1:8" s="22" customFormat="1">
      <c r="A2703" s="326">
        <v>9194682</v>
      </c>
      <c r="B2703" s="329" t="s">
        <v>1285</v>
      </c>
      <c r="C2703" s="23"/>
      <c r="D2703" s="23">
        <v>1</v>
      </c>
      <c r="E2703" s="24">
        <v>1659.79</v>
      </c>
      <c r="F2703" s="24">
        <f>E2703/100*$I$2*Main!$AF$2</f>
        <v>0</v>
      </c>
      <c r="G2703" s="25">
        <f>F2703*Main!$AF$4</f>
        <v>0</v>
      </c>
      <c r="H2703" s="28"/>
    </row>
    <row r="2704" spans="1:8" s="22" customFormat="1">
      <c r="A2704" s="326">
        <v>9194657</v>
      </c>
      <c r="B2704" s="329" t="s">
        <v>1278</v>
      </c>
      <c r="C2704" s="23"/>
      <c r="D2704" s="23">
        <v>1</v>
      </c>
      <c r="E2704" s="24">
        <v>579.64</v>
      </c>
      <c r="F2704" s="24">
        <f>E2704/100*$I$2*Main!$AF$2</f>
        <v>0</v>
      </c>
      <c r="G2704" s="25">
        <f>F2704*Main!$AF$4</f>
        <v>0</v>
      </c>
      <c r="H2704" s="28"/>
    </row>
    <row r="2705" spans="1:8" s="22" customFormat="1">
      <c r="A2705" s="326">
        <v>9194698</v>
      </c>
      <c r="B2705" s="329" t="s">
        <v>1286</v>
      </c>
      <c r="C2705" s="23"/>
      <c r="D2705" s="23">
        <v>1</v>
      </c>
      <c r="E2705" s="24">
        <v>2031.08</v>
      </c>
      <c r="F2705" s="24">
        <f>E2705/100*$I$2*Main!$AF$2</f>
        <v>0</v>
      </c>
      <c r="G2705" s="25">
        <f>F2705*Main!$AF$4</f>
        <v>0</v>
      </c>
      <c r="H2705" s="28"/>
    </row>
    <row r="2706" spans="1:8" s="22" customFormat="1">
      <c r="A2706" s="326">
        <v>9194699</v>
      </c>
      <c r="B2706" s="329" t="s">
        <v>1287</v>
      </c>
      <c r="C2706" s="23"/>
      <c r="D2706" s="23">
        <v>1</v>
      </c>
      <c r="E2706" s="24">
        <v>2042.92</v>
      </c>
      <c r="F2706" s="24">
        <f>E2706/100*$I$2*Main!$AF$2</f>
        <v>0</v>
      </c>
      <c r="G2706" s="25">
        <f>F2706*Main!$AF$4</f>
        <v>0</v>
      </c>
      <c r="H2706" s="28"/>
    </row>
    <row r="2707" spans="1:8" s="22" customFormat="1">
      <c r="A2707" s="326">
        <v>9194700</v>
      </c>
      <c r="B2707" s="329" t="s">
        <v>1288</v>
      </c>
      <c r="C2707" s="23"/>
      <c r="D2707" s="23">
        <v>1</v>
      </c>
      <c r="E2707" s="24">
        <v>2057.71</v>
      </c>
      <c r="F2707" s="24">
        <f>E2707/100*$I$2*Main!$AF$2</f>
        <v>0</v>
      </c>
      <c r="G2707" s="25">
        <f>F2707*Main!$AF$4</f>
        <v>0</v>
      </c>
      <c r="H2707" s="28"/>
    </row>
    <row r="2708" spans="1:8" s="22" customFormat="1">
      <c r="A2708" s="326">
        <v>9194701</v>
      </c>
      <c r="B2708" s="329" t="s">
        <v>1289</v>
      </c>
      <c r="C2708" s="23"/>
      <c r="D2708" s="23">
        <v>1</v>
      </c>
      <c r="E2708" s="24">
        <v>2078.4</v>
      </c>
      <c r="F2708" s="24">
        <f>E2708/100*$I$2*Main!$AF$2</f>
        <v>0</v>
      </c>
      <c r="G2708" s="25">
        <f>F2708*Main!$AF$4</f>
        <v>0</v>
      </c>
      <c r="H2708" s="28"/>
    </row>
    <row r="2709" spans="1:8" s="22" customFormat="1">
      <c r="A2709" s="326">
        <v>9194702</v>
      </c>
      <c r="B2709" s="329" t="s">
        <v>1290</v>
      </c>
      <c r="C2709" s="23"/>
      <c r="D2709" s="23">
        <v>1</v>
      </c>
      <c r="E2709" s="24">
        <v>2093.1999999999998</v>
      </c>
      <c r="F2709" s="24">
        <f>E2709/100*$I$2*Main!$AF$2</f>
        <v>0</v>
      </c>
      <c r="G2709" s="25">
        <f>F2709*Main!$AF$4</f>
        <v>0</v>
      </c>
      <c r="H2709" s="28"/>
    </row>
    <row r="2710" spans="1:8" s="22" customFormat="1">
      <c r="A2710" s="326">
        <v>9194703</v>
      </c>
      <c r="B2710" s="329" t="s">
        <v>1291</v>
      </c>
      <c r="C2710" s="23"/>
      <c r="D2710" s="23">
        <v>1</v>
      </c>
      <c r="E2710" s="24">
        <v>2107.98</v>
      </c>
      <c r="F2710" s="24">
        <f>E2710/100*$I$2*Main!$AF$2</f>
        <v>0</v>
      </c>
      <c r="G2710" s="25">
        <f>F2710*Main!$AF$4</f>
        <v>0</v>
      </c>
      <c r="H2710" s="28"/>
    </row>
    <row r="2711" spans="1:8" s="22" customFormat="1">
      <c r="A2711" s="326">
        <v>9194660</v>
      </c>
      <c r="B2711" s="329" t="s">
        <v>1279</v>
      </c>
      <c r="C2711" s="23"/>
      <c r="D2711" s="23">
        <v>1</v>
      </c>
      <c r="E2711" s="24">
        <v>941.89</v>
      </c>
      <c r="F2711" s="24">
        <f>E2711/100*$I$2*Main!$AF$2</f>
        <v>0</v>
      </c>
      <c r="G2711" s="25">
        <f>F2711*Main!$AF$4</f>
        <v>0</v>
      </c>
      <c r="H2711" s="28"/>
    </row>
    <row r="2712" spans="1:8" s="22" customFormat="1">
      <c r="A2712" s="326">
        <v>9194797</v>
      </c>
      <c r="B2712" s="329" t="s">
        <v>3981</v>
      </c>
      <c r="C2712" s="23" t="s">
        <v>52</v>
      </c>
      <c r="D2712" s="23">
        <v>1</v>
      </c>
      <c r="E2712" s="24">
        <v>3213.71</v>
      </c>
      <c r="F2712" s="24">
        <f>E2712/100*$I$2*Main!$AF$2</f>
        <v>0</v>
      </c>
      <c r="G2712" s="25">
        <f>F2712*Main!$AF$4</f>
        <v>0</v>
      </c>
      <c r="H2712" s="28"/>
    </row>
    <row r="2713" spans="1:8" s="22" customFormat="1">
      <c r="A2713" s="326">
        <v>9194798</v>
      </c>
      <c r="B2713" s="329" t="s">
        <v>3982</v>
      </c>
      <c r="C2713" s="23" t="s">
        <v>52</v>
      </c>
      <c r="D2713" s="23">
        <v>1</v>
      </c>
      <c r="E2713" s="24">
        <v>3237.92</v>
      </c>
      <c r="F2713" s="24">
        <f>E2713/100*$I$2*Main!$AF$2</f>
        <v>0</v>
      </c>
      <c r="G2713" s="25">
        <f>F2713*Main!$AF$4</f>
        <v>0</v>
      </c>
      <c r="H2713" s="28"/>
    </row>
    <row r="2714" spans="1:8" s="22" customFormat="1">
      <c r="A2714" s="326">
        <v>9194799</v>
      </c>
      <c r="B2714" s="329" t="s">
        <v>1292</v>
      </c>
      <c r="C2714" s="23"/>
      <c r="D2714" s="23">
        <v>1</v>
      </c>
      <c r="E2714" s="24">
        <v>3268.16</v>
      </c>
      <c r="F2714" s="24">
        <f>E2714/100*$I$2*Main!$AF$2</f>
        <v>0</v>
      </c>
      <c r="G2714" s="25">
        <f>F2714*Main!$AF$4</f>
        <v>0</v>
      </c>
      <c r="H2714" s="28"/>
    </row>
    <row r="2715" spans="1:8" s="22" customFormat="1">
      <c r="A2715" s="326">
        <v>9194800</v>
      </c>
      <c r="B2715" s="329" t="s">
        <v>1293</v>
      </c>
      <c r="C2715" s="23"/>
      <c r="D2715" s="23">
        <v>1</v>
      </c>
      <c r="E2715" s="24">
        <v>3310.54</v>
      </c>
      <c r="F2715" s="24">
        <f>E2715/100*$I$2*Main!$AF$2</f>
        <v>0</v>
      </c>
      <c r="G2715" s="25">
        <f>F2715*Main!$AF$4</f>
        <v>0</v>
      </c>
      <c r="H2715" s="28"/>
    </row>
    <row r="2716" spans="1:8" s="22" customFormat="1">
      <c r="A2716" s="326">
        <v>9194801</v>
      </c>
      <c r="B2716" s="329" t="s">
        <v>1294</v>
      </c>
      <c r="C2716" s="23"/>
      <c r="D2716" s="23">
        <v>1</v>
      </c>
      <c r="E2716" s="24">
        <v>3340.78</v>
      </c>
      <c r="F2716" s="24">
        <f>E2716/100*$I$2*Main!$AF$2</f>
        <v>0</v>
      </c>
      <c r="G2716" s="25">
        <f>F2716*Main!$AF$4</f>
        <v>0</v>
      </c>
      <c r="H2716" s="28"/>
    </row>
    <row r="2717" spans="1:8" s="22" customFormat="1">
      <c r="A2717" s="326">
        <v>9194802</v>
      </c>
      <c r="B2717" s="329" t="s">
        <v>1295</v>
      </c>
      <c r="C2717" s="23"/>
      <c r="D2717" s="23">
        <v>1</v>
      </c>
      <c r="E2717" s="24">
        <v>3371.06</v>
      </c>
      <c r="F2717" s="24">
        <f>E2717/100*$I$2*Main!$AF$2</f>
        <v>0</v>
      </c>
      <c r="G2717" s="25">
        <f>F2717*Main!$AF$4</f>
        <v>0</v>
      </c>
      <c r="H2717" s="28"/>
    </row>
    <row r="2718" spans="1:8" s="22" customFormat="1">
      <c r="A2718" s="326">
        <v>9196317</v>
      </c>
      <c r="B2718" s="329" t="s">
        <v>1299</v>
      </c>
      <c r="C2718" s="23"/>
      <c r="D2718" s="23">
        <v>1</v>
      </c>
      <c r="E2718" s="24">
        <v>1376.6</v>
      </c>
      <c r="F2718" s="24">
        <f>E2718/100*$I$2*Main!$AF$2</f>
        <v>0</v>
      </c>
      <c r="G2718" s="25">
        <f>F2718*Main!$AF$4</f>
        <v>0</v>
      </c>
      <c r="H2718" s="28"/>
    </row>
    <row r="2719" spans="1:8" s="22" customFormat="1">
      <c r="A2719" s="326">
        <v>9194818</v>
      </c>
      <c r="B2719" s="329" t="s">
        <v>3983</v>
      </c>
      <c r="C2719" s="23" t="s">
        <v>52</v>
      </c>
      <c r="D2719" s="23">
        <v>1</v>
      </c>
      <c r="E2719" s="24">
        <v>3836.96</v>
      </c>
      <c r="F2719" s="24">
        <f>E2719/100*$I$2*Main!$AF$2</f>
        <v>0</v>
      </c>
      <c r="G2719" s="25">
        <f>F2719*Main!$AF$4</f>
        <v>0</v>
      </c>
      <c r="H2719" s="28"/>
    </row>
    <row r="2720" spans="1:8" s="22" customFormat="1">
      <c r="A2720" s="326">
        <v>9194819</v>
      </c>
      <c r="B2720" s="329" t="s">
        <v>3984</v>
      </c>
      <c r="C2720" s="23" t="s">
        <v>52</v>
      </c>
      <c r="D2720" s="23">
        <v>1</v>
      </c>
      <c r="E2720" s="24">
        <v>3866.56</v>
      </c>
      <c r="F2720" s="24">
        <f>E2720/100*$I$2*Main!$AF$2</f>
        <v>0</v>
      </c>
      <c r="G2720" s="25">
        <f>F2720*Main!$AF$4</f>
        <v>0</v>
      </c>
      <c r="H2720" s="28"/>
    </row>
    <row r="2721" spans="1:8" s="22" customFormat="1">
      <c r="A2721" s="326">
        <v>9194820</v>
      </c>
      <c r="B2721" s="329" t="s">
        <v>3985</v>
      </c>
      <c r="C2721" s="23" t="s">
        <v>52</v>
      </c>
      <c r="D2721" s="23">
        <v>1</v>
      </c>
      <c r="E2721" s="24">
        <v>3903.54</v>
      </c>
      <c r="F2721" s="24">
        <f>E2721/100*$I$2*Main!$AF$2</f>
        <v>0</v>
      </c>
      <c r="G2721" s="25">
        <f>F2721*Main!$AF$4</f>
        <v>0</v>
      </c>
      <c r="H2721" s="28"/>
    </row>
    <row r="2722" spans="1:8" s="22" customFormat="1">
      <c r="A2722" s="326">
        <v>9194821</v>
      </c>
      <c r="B2722" s="329" t="s">
        <v>1296</v>
      </c>
      <c r="C2722" s="23"/>
      <c r="D2722" s="23">
        <v>1</v>
      </c>
      <c r="E2722" s="24">
        <v>3955.32</v>
      </c>
      <c r="F2722" s="24">
        <f>E2722/100*$I$2*Main!$AF$2</f>
        <v>0</v>
      </c>
      <c r="G2722" s="25">
        <f>F2722*Main!$AF$4</f>
        <v>0</v>
      </c>
      <c r="H2722" s="28"/>
    </row>
    <row r="2723" spans="1:8" s="22" customFormat="1">
      <c r="A2723" s="326">
        <v>9194822</v>
      </c>
      <c r="B2723" s="329" t="s">
        <v>1297</v>
      </c>
      <c r="C2723" s="23"/>
      <c r="D2723" s="23">
        <v>1</v>
      </c>
      <c r="E2723" s="24">
        <v>3992.28</v>
      </c>
      <c r="F2723" s="24">
        <f>E2723/100*$I$2*Main!$AF$2</f>
        <v>0</v>
      </c>
      <c r="G2723" s="25">
        <f>F2723*Main!$AF$4</f>
        <v>0</v>
      </c>
      <c r="H2723" s="28"/>
    </row>
    <row r="2724" spans="1:8" s="22" customFormat="1">
      <c r="A2724" s="326">
        <v>9194823</v>
      </c>
      <c r="B2724" s="329" t="s">
        <v>1298</v>
      </c>
      <c r="C2724" s="23"/>
      <c r="D2724" s="23">
        <v>1</v>
      </c>
      <c r="E2724" s="24">
        <v>4029.26</v>
      </c>
      <c r="F2724" s="24">
        <f>E2724/100*$I$2*Main!$AF$2</f>
        <v>0</v>
      </c>
      <c r="G2724" s="25">
        <f>F2724*Main!$AF$4</f>
        <v>0</v>
      </c>
      <c r="H2724" s="28"/>
    </row>
    <row r="2725" spans="1:8" s="22" customFormat="1">
      <c r="A2725" s="326">
        <v>9196320</v>
      </c>
      <c r="B2725" s="329" t="s">
        <v>1300</v>
      </c>
      <c r="C2725" s="23"/>
      <c r="D2725" s="23">
        <v>1</v>
      </c>
      <c r="E2725" s="24">
        <v>1738.87</v>
      </c>
      <c r="F2725" s="24">
        <f>E2725/100*$I$2*Main!$AF$2</f>
        <v>0</v>
      </c>
      <c r="G2725" s="25">
        <f>F2725*Main!$AF$4</f>
        <v>0</v>
      </c>
      <c r="H2725" s="28"/>
    </row>
    <row r="2726" spans="1:8" s="22" customFormat="1">
      <c r="A2726" s="326">
        <v>9194721</v>
      </c>
      <c r="B2726" s="329" t="s">
        <v>1307</v>
      </c>
      <c r="C2726" s="23"/>
      <c r="D2726" s="23">
        <v>20</v>
      </c>
      <c r="E2726" s="24">
        <v>2246.5300000000002</v>
      </c>
      <c r="F2726" s="24">
        <f>E2726/100*$I$2*Main!$AF$2</f>
        <v>0</v>
      </c>
      <c r="G2726" s="25">
        <f>F2726*Main!$AF$4</f>
        <v>0</v>
      </c>
      <c r="H2726" s="28"/>
    </row>
    <row r="2727" spans="1:8" s="22" customFormat="1">
      <c r="A2727" s="326">
        <v>9194723</v>
      </c>
      <c r="B2727" s="329" t="s">
        <v>1308</v>
      </c>
      <c r="C2727" s="23"/>
      <c r="D2727" s="23">
        <v>20</v>
      </c>
      <c r="E2727" s="24">
        <v>2475.9499999999998</v>
      </c>
      <c r="F2727" s="24">
        <f>E2727/100*$I$2*Main!$AF$2</f>
        <v>0</v>
      </c>
      <c r="G2727" s="25">
        <f>F2727*Main!$AF$4</f>
        <v>0</v>
      </c>
      <c r="H2727" s="28"/>
    </row>
    <row r="2728" spans="1:8" s="22" customFormat="1">
      <c r="A2728" s="326">
        <v>9194725</v>
      </c>
      <c r="B2728" s="329" t="s">
        <v>1309</v>
      </c>
      <c r="C2728" s="23"/>
      <c r="D2728" s="23">
        <v>20</v>
      </c>
      <c r="E2728" s="24">
        <v>3775.3</v>
      </c>
      <c r="F2728" s="24">
        <f>E2728/100*$I$2*Main!$AF$2</f>
        <v>0</v>
      </c>
      <c r="G2728" s="25">
        <f>F2728*Main!$AF$4</f>
        <v>0</v>
      </c>
      <c r="H2728" s="28"/>
    </row>
    <row r="2729" spans="1:8" s="22" customFormat="1">
      <c r="A2729" s="326">
        <v>9194774</v>
      </c>
      <c r="B2729" s="329" t="s">
        <v>3986</v>
      </c>
      <c r="C2729" s="23"/>
      <c r="D2729" s="23">
        <v>20</v>
      </c>
      <c r="E2729" s="24">
        <v>3446.18</v>
      </c>
      <c r="F2729" s="24">
        <f>E2729/100*$I$2*Main!$AF$2</f>
        <v>0</v>
      </c>
      <c r="G2729" s="25">
        <f>F2729*Main!$AF$4</f>
        <v>0</v>
      </c>
      <c r="H2729" s="28"/>
    </row>
    <row r="2730" spans="1:8" s="22" customFormat="1">
      <c r="A2730" s="326">
        <v>9293482</v>
      </c>
      <c r="B2730" s="329" t="s">
        <v>3986</v>
      </c>
      <c r="C2730" s="23"/>
      <c r="D2730" s="23">
        <v>20</v>
      </c>
      <c r="E2730" s="24">
        <v>3867.62</v>
      </c>
      <c r="F2730" s="24">
        <f>E2730/100*$I$2*Main!$AF$2</f>
        <v>0</v>
      </c>
      <c r="G2730" s="25">
        <f>F2730*Main!$AF$4</f>
        <v>0</v>
      </c>
      <c r="H2730" s="28"/>
    </row>
    <row r="2731" spans="1:8" s="22" customFormat="1">
      <c r="A2731" s="326">
        <v>9194764</v>
      </c>
      <c r="B2731" s="329" t="s">
        <v>1310</v>
      </c>
      <c r="C2731" s="23"/>
      <c r="D2731" s="23">
        <v>1</v>
      </c>
      <c r="E2731" s="24">
        <v>4874.59</v>
      </c>
      <c r="F2731" s="24">
        <f>E2731/100*$I$2*Main!$AF$2</f>
        <v>0</v>
      </c>
      <c r="G2731" s="25">
        <f>F2731*Main!$AF$4</f>
        <v>0</v>
      </c>
      <c r="H2731" s="28"/>
    </row>
    <row r="2732" spans="1:8" s="22" customFormat="1">
      <c r="A2732" s="326">
        <v>9104107</v>
      </c>
      <c r="B2732" s="329" t="s">
        <v>1311</v>
      </c>
      <c r="C2732" s="23"/>
      <c r="D2732" s="23">
        <v>1</v>
      </c>
      <c r="E2732" s="24">
        <v>724.55</v>
      </c>
      <c r="F2732" s="24">
        <f>E2732/100*$I$2*Main!$AF$2</f>
        <v>0</v>
      </c>
      <c r="G2732" s="25">
        <f>F2732*Main!$AF$4</f>
        <v>0</v>
      </c>
      <c r="H2732" s="28"/>
    </row>
    <row r="2733" spans="1:8" s="22" customFormat="1">
      <c r="A2733" s="326">
        <v>9204257</v>
      </c>
      <c r="B2733" s="329" t="s">
        <v>1312</v>
      </c>
      <c r="C2733" s="23"/>
      <c r="D2733" s="23">
        <v>1</v>
      </c>
      <c r="E2733" s="24">
        <v>1521.52</v>
      </c>
      <c r="F2733" s="24">
        <f>E2733/100*$I$2*Main!$AF$2</f>
        <v>0</v>
      </c>
      <c r="G2733" s="25">
        <f>F2733*Main!$AF$4</f>
        <v>0</v>
      </c>
      <c r="H2733" s="28"/>
    </row>
    <row r="2734" spans="1:8" s="22" customFormat="1">
      <c r="A2734" s="328">
        <v>9293516</v>
      </c>
      <c r="B2734" s="329" t="s">
        <v>1312</v>
      </c>
      <c r="C2734" s="23"/>
      <c r="D2734" s="23">
        <v>1</v>
      </c>
      <c r="E2734" s="24">
        <v>1730.71</v>
      </c>
      <c r="F2734" s="24">
        <f>E2734/100*$I$2*Main!$AF$2</f>
        <v>0</v>
      </c>
      <c r="G2734" s="25">
        <f>F2734*Main!$AF$4</f>
        <v>0</v>
      </c>
      <c r="H2734" s="28"/>
    </row>
    <row r="2735" spans="1:8" s="22" customFormat="1">
      <c r="A2735" s="326">
        <v>9235838</v>
      </c>
      <c r="B2735" s="329" t="s">
        <v>1313</v>
      </c>
      <c r="C2735" s="23"/>
      <c r="D2735" s="23">
        <v>1</v>
      </c>
      <c r="E2735" s="24">
        <v>696.67</v>
      </c>
      <c r="F2735" s="24">
        <f>E2735/100*$I$2*Main!$AF$2</f>
        <v>0</v>
      </c>
      <c r="G2735" s="25">
        <f>F2735*Main!$AF$4</f>
        <v>0</v>
      </c>
      <c r="H2735" s="28"/>
    </row>
    <row r="2736" spans="1:8" s="22" customFormat="1">
      <c r="A2736" s="326">
        <v>9194614</v>
      </c>
      <c r="B2736" s="329" t="s">
        <v>1314</v>
      </c>
      <c r="C2736" s="23"/>
      <c r="D2736" s="23">
        <v>1</v>
      </c>
      <c r="E2736" s="24">
        <v>1600.43</v>
      </c>
      <c r="F2736" s="24">
        <f>E2736/100*$I$2*Main!$AF$2</f>
        <v>0</v>
      </c>
      <c r="G2736" s="25">
        <f>F2736*Main!$AF$4</f>
        <v>0</v>
      </c>
      <c r="H2736" s="28"/>
    </row>
    <row r="2737" spans="1:8" s="22" customFormat="1">
      <c r="A2737" s="326">
        <v>9196123</v>
      </c>
      <c r="B2737" s="329" t="s">
        <v>3987</v>
      </c>
      <c r="C2737" s="23" t="s">
        <v>52</v>
      </c>
      <c r="D2737" s="23">
        <v>1</v>
      </c>
      <c r="E2737" s="24">
        <v>756.98</v>
      </c>
      <c r="F2737" s="24">
        <f>E2737/100*$I$2*Main!$AF$2</f>
        <v>0</v>
      </c>
      <c r="G2737" s="25">
        <f>F2737*Main!$AF$4</f>
        <v>0</v>
      </c>
      <c r="H2737" s="28"/>
    </row>
    <row r="2738" spans="1:8" s="22" customFormat="1">
      <c r="A2738" s="326">
        <v>9196124</v>
      </c>
      <c r="B2738" s="329" t="s">
        <v>1315</v>
      </c>
      <c r="C2738" s="23"/>
      <c r="D2738" s="23">
        <v>1</v>
      </c>
      <c r="E2738" s="24">
        <v>783.59</v>
      </c>
      <c r="F2738" s="24">
        <f>E2738/100*$I$2*Main!$AF$2</f>
        <v>0</v>
      </c>
      <c r="G2738" s="25">
        <f>F2738*Main!$AF$4</f>
        <v>0</v>
      </c>
      <c r="H2738" s="28"/>
    </row>
    <row r="2739" spans="1:8" s="22" customFormat="1">
      <c r="A2739" s="326">
        <v>9196125</v>
      </c>
      <c r="B2739" s="329" t="s">
        <v>1316</v>
      </c>
      <c r="C2739" s="23"/>
      <c r="D2739" s="23">
        <v>1</v>
      </c>
      <c r="E2739" s="24">
        <v>802.62</v>
      </c>
      <c r="F2739" s="24">
        <f>E2739/100*$I$2*Main!$AF$2</f>
        <v>0</v>
      </c>
      <c r="G2739" s="25">
        <f>F2739*Main!$AF$4</f>
        <v>0</v>
      </c>
      <c r="H2739" s="28"/>
    </row>
    <row r="2740" spans="1:8" s="22" customFormat="1">
      <c r="A2740" s="326">
        <v>9196126</v>
      </c>
      <c r="B2740" s="329" t="s">
        <v>1317</v>
      </c>
      <c r="C2740" s="23"/>
      <c r="D2740" s="23">
        <v>1</v>
      </c>
      <c r="E2740" s="24">
        <v>821.64</v>
      </c>
      <c r="F2740" s="24">
        <f>E2740/100*$I$2*Main!$AF$2</f>
        <v>0</v>
      </c>
      <c r="G2740" s="25">
        <f>F2740*Main!$AF$4</f>
        <v>0</v>
      </c>
      <c r="H2740" s="28"/>
    </row>
    <row r="2741" spans="1:8" s="22" customFormat="1">
      <c r="A2741" s="326">
        <v>9206215</v>
      </c>
      <c r="B2741" s="329" t="s">
        <v>3988</v>
      </c>
      <c r="C2741" s="23" t="s">
        <v>52</v>
      </c>
      <c r="D2741" s="23">
        <v>1</v>
      </c>
      <c r="E2741" s="24">
        <v>1618.66</v>
      </c>
      <c r="F2741" s="24">
        <f>E2741/100*$I$2*Main!$AF$2</f>
        <v>0</v>
      </c>
      <c r="G2741" s="25">
        <f>F2741*Main!$AF$4</f>
        <v>0</v>
      </c>
      <c r="H2741" s="151"/>
    </row>
    <row r="2742" spans="1:8" s="22" customFormat="1">
      <c r="A2742" s="326">
        <v>9206216</v>
      </c>
      <c r="B2742" s="329" t="s">
        <v>3989</v>
      </c>
      <c r="C2742" s="23" t="s">
        <v>52</v>
      </c>
      <c r="D2742" s="23">
        <v>1</v>
      </c>
      <c r="E2742" s="24">
        <v>1635.61</v>
      </c>
      <c r="F2742" s="24">
        <f>E2742/100*$I$2*Main!$AF$2</f>
        <v>0</v>
      </c>
      <c r="G2742" s="25">
        <f>F2742*Main!$AF$4</f>
        <v>0</v>
      </c>
      <c r="H2742" s="151"/>
    </row>
    <row r="2743" spans="1:8" s="22" customFormat="1">
      <c r="A2743" s="326">
        <v>9206219</v>
      </c>
      <c r="B2743" s="329" t="s">
        <v>1318</v>
      </c>
      <c r="C2743" s="23"/>
      <c r="D2743" s="23">
        <v>1</v>
      </c>
      <c r="E2743" s="24">
        <v>1647.72</v>
      </c>
      <c r="F2743" s="24">
        <f>E2743/100*$I$2*Main!$AF$2</f>
        <v>0</v>
      </c>
      <c r="G2743" s="25">
        <f>F2743*Main!$AF$4</f>
        <v>0</v>
      </c>
      <c r="H2743" s="151"/>
    </row>
    <row r="2744" spans="1:8" s="22" customFormat="1">
      <c r="A2744" s="326">
        <v>9206221</v>
      </c>
      <c r="B2744" s="329" t="s">
        <v>3990</v>
      </c>
      <c r="C2744" s="23" t="s">
        <v>52</v>
      </c>
      <c r="D2744" s="23">
        <v>1</v>
      </c>
      <c r="E2744" s="24">
        <v>1659.79</v>
      </c>
      <c r="F2744" s="24">
        <f>E2744/100*$I$2*Main!$AF$2</f>
        <v>0</v>
      </c>
      <c r="G2744" s="25">
        <f>F2744*Main!$AF$4</f>
        <v>0</v>
      </c>
      <c r="H2744" s="151"/>
    </row>
    <row r="2745" spans="1:8" s="22" customFormat="1">
      <c r="A2745" s="326">
        <v>9206325</v>
      </c>
      <c r="B2745" s="329" t="s">
        <v>1319</v>
      </c>
      <c r="C2745" s="23"/>
      <c r="D2745" s="23">
        <v>1</v>
      </c>
      <c r="E2745" s="24">
        <v>4269.2299999999996</v>
      </c>
      <c r="F2745" s="24">
        <f>E2745/100*$I$2*Main!$AF$2</f>
        <v>0</v>
      </c>
      <c r="G2745" s="25">
        <f>F2745*Main!$AF$4</f>
        <v>0</v>
      </c>
      <c r="H2745" s="151"/>
    </row>
    <row r="2746" spans="1:8" s="22" customFormat="1">
      <c r="A2746" s="326">
        <v>9206328</v>
      </c>
      <c r="B2746" s="329" t="s">
        <v>1320</v>
      </c>
      <c r="C2746" s="23"/>
      <c r="D2746" s="23">
        <v>1</v>
      </c>
      <c r="E2746" s="24">
        <v>4674.71</v>
      </c>
      <c r="F2746" s="24">
        <f>E2746/100*$I$2*Main!$AF$2</f>
        <v>0</v>
      </c>
      <c r="G2746" s="25">
        <f>F2746*Main!$AF$4</f>
        <v>0</v>
      </c>
      <c r="H2746" s="151"/>
    </row>
    <row r="2747" spans="1:8" s="22" customFormat="1">
      <c r="A2747" s="326">
        <v>9079143</v>
      </c>
      <c r="B2747" s="329" t="s">
        <v>3991</v>
      </c>
      <c r="C2747" s="23" t="s">
        <v>52</v>
      </c>
      <c r="D2747" s="23">
        <v>1</v>
      </c>
      <c r="E2747" s="24">
        <v>7143.76</v>
      </c>
      <c r="F2747" s="24">
        <f>E2747/100*$I$2*Main!$AF$2</f>
        <v>0</v>
      </c>
      <c r="G2747" s="25">
        <f>F2747*Main!$AF$4</f>
        <v>0</v>
      </c>
      <c r="H2747" s="151"/>
    </row>
    <row r="2748" spans="1:8" s="22" customFormat="1">
      <c r="A2748" s="326">
        <v>9079145</v>
      </c>
      <c r="B2748" s="329" t="s">
        <v>3992</v>
      </c>
      <c r="C2748" s="23" t="s">
        <v>52</v>
      </c>
      <c r="D2748" s="23">
        <v>1</v>
      </c>
      <c r="E2748" s="24">
        <v>7296.72</v>
      </c>
      <c r="F2748" s="24">
        <f>E2748/100*$I$2*Main!$AF$2</f>
        <v>0</v>
      </c>
      <c r="G2748" s="25">
        <f>F2748*Main!$AF$4</f>
        <v>0</v>
      </c>
      <c r="H2748" s="151"/>
    </row>
    <row r="2749" spans="1:8" s="22" customFormat="1">
      <c r="A2749" s="326">
        <v>9079147</v>
      </c>
      <c r="B2749" s="329" t="s">
        <v>3993</v>
      </c>
      <c r="C2749" s="23" t="s">
        <v>52</v>
      </c>
      <c r="D2749" s="23">
        <v>1</v>
      </c>
      <c r="E2749" s="24">
        <v>7373.22</v>
      </c>
      <c r="F2749" s="24">
        <f>E2749/100*$I$2*Main!$AF$2</f>
        <v>0</v>
      </c>
      <c r="G2749" s="25">
        <f>F2749*Main!$AF$4</f>
        <v>0</v>
      </c>
      <c r="H2749" s="151"/>
    </row>
    <row r="2750" spans="1:8" s="22" customFormat="1">
      <c r="A2750" s="326">
        <v>9079148</v>
      </c>
      <c r="B2750" s="329" t="s">
        <v>3994</v>
      </c>
      <c r="C2750" s="23" t="s">
        <v>52</v>
      </c>
      <c r="D2750" s="23">
        <v>1</v>
      </c>
      <c r="E2750" s="24">
        <v>7449.71</v>
      </c>
      <c r="F2750" s="24">
        <f>E2750/100*$I$2*Main!$AF$2</f>
        <v>0</v>
      </c>
      <c r="G2750" s="25">
        <f>F2750*Main!$AF$4</f>
        <v>0</v>
      </c>
      <c r="H2750" s="151"/>
    </row>
    <row r="2751" spans="1:8" s="22" customFormat="1">
      <c r="A2751" s="326">
        <v>9079310</v>
      </c>
      <c r="B2751" s="329" t="s">
        <v>1321</v>
      </c>
      <c r="C2751" s="23"/>
      <c r="D2751" s="23">
        <v>1</v>
      </c>
      <c r="E2751" s="24">
        <v>7602.65</v>
      </c>
      <c r="F2751" s="24">
        <f>E2751/100*$I$2*Main!$AF$2</f>
        <v>0</v>
      </c>
      <c r="G2751" s="25">
        <f>F2751*Main!$AF$4</f>
        <v>0</v>
      </c>
      <c r="H2751" s="151"/>
    </row>
    <row r="2752" spans="1:8" s="22" customFormat="1">
      <c r="A2752" s="326">
        <v>9079311</v>
      </c>
      <c r="B2752" s="329" t="s">
        <v>3995</v>
      </c>
      <c r="C2752" s="23" t="s">
        <v>52</v>
      </c>
      <c r="D2752" s="23">
        <v>1</v>
      </c>
      <c r="E2752" s="24">
        <v>8749.02</v>
      </c>
      <c r="F2752" s="24">
        <f>E2752/100*$I$2*Main!$AF$2</f>
        <v>0</v>
      </c>
      <c r="G2752" s="25">
        <f>F2752*Main!$AF$4</f>
        <v>0</v>
      </c>
      <c r="H2752" s="151"/>
    </row>
    <row r="2753" spans="1:8" s="22" customFormat="1">
      <c r="A2753" s="326">
        <v>9079312</v>
      </c>
      <c r="B2753" s="329" t="s">
        <v>3996</v>
      </c>
      <c r="C2753" s="23" t="s">
        <v>52</v>
      </c>
      <c r="D2753" s="23">
        <v>1</v>
      </c>
      <c r="E2753" s="24">
        <v>8901.9699999999993</v>
      </c>
      <c r="F2753" s="24">
        <f>E2753/100*$I$2*Main!$AF$2</f>
        <v>0</v>
      </c>
      <c r="G2753" s="25">
        <f>F2753*Main!$AF$4</f>
        <v>0</v>
      </c>
      <c r="H2753" s="151"/>
    </row>
    <row r="2754" spans="1:8">
      <c r="A2754" s="326">
        <v>9079314</v>
      </c>
      <c r="B2754" s="329" t="s">
        <v>3997</v>
      </c>
      <c r="C2754" s="23" t="s">
        <v>52</v>
      </c>
      <c r="D2754" s="23">
        <v>1</v>
      </c>
      <c r="E2754" s="24">
        <v>9360.84</v>
      </c>
      <c r="F2754" s="24">
        <f>E2754/100*$I$2*Main!$AF$2</f>
        <v>0</v>
      </c>
      <c r="G2754" s="25">
        <f>F2754*Main!$AF$4</f>
        <v>0</v>
      </c>
      <c r="H2754" s="151"/>
    </row>
    <row r="2755" spans="1:8">
      <c r="A2755" s="326">
        <v>9079362</v>
      </c>
      <c r="B2755" s="329" t="s">
        <v>3998</v>
      </c>
      <c r="C2755" s="23" t="s">
        <v>52</v>
      </c>
      <c r="D2755" s="23">
        <v>1</v>
      </c>
      <c r="E2755" s="24">
        <v>7628.88</v>
      </c>
      <c r="F2755" s="24">
        <f>E2755/100*$I$2*Main!$AF$2</f>
        <v>0</v>
      </c>
      <c r="G2755" s="25">
        <f>F2755*Main!$AF$4</f>
        <v>0</v>
      </c>
      <c r="H2755" s="151"/>
    </row>
    <row r="2756" spans="1:8">
      <c r="A2756" s="326">
        <v>9079366</v>
      </c>
      <c r="B2756" s="329" t="s">
        <v>3999</v>
      </c>
      <c r="C2756" s="23" t="s">
        <v>52</v>
      </c>
      <c r="D2756" s="23">
        <v>1</v>
      </c>
      <c r="E2756" s="24">
        <v>7943.53</v>
      </c>
      <c r="F2756" s="24">
        <f>E2756/100*$I$2*Main!$AF$2</f>
        <v>0</v>
      </c>
      <c r="G2756" s="25">
        <f>F2756*Main!$AF$4</f>
        <v>0</v>
      </c>
      <c r="H2756" s="151"/>
    </row>
    <row r="2757" spans="1:8">
      <c r="A2757" s="326">
        <v>9079372</v>
      </c>
      <c r="B2757" s="329" t="s">
        <v>4000</v>
      </c>
      <c r="C2757" s="23" t="s">
        <v>52</v>
      </c>
      <c r="D2757" s="23">
        <v>1</v>
      </c>
      <c r="E2757" s="24">
        <v>8100.86</v>
      </c>
      <c r="F2757" s="24">
        <f>E2757/100*$I$2*Main!$AF$2</f>
        <v>0</v>
      </c>
      <c r="G2757" s="25">
        <f>F2757*Main!$AF$4</f>
        <v>0</v>
      </c>
      <c r="H2757" s="151"/>
    </row>
    <row r="2758" spans="1:8">
      <c r="A2758" s="326">
        <v>9079374</v>
      </c>
      <c r="B2758" s="329" t="s">
        <v>4001</v>
      </c>
      <c r="C2758" s="23" t="s">
        <v>52</v>
      </c>
      <c r="D2758" s="23">
        <v>1</v>
      </c>
      <c r="E2758" s="24">
        <v>8258.18</v>
      </c>
      <c r="F2758" s="24">
        <f>E2758/100*$I$2*Main!$AF$2</f>
        <v>0</v>
      </c>
      <c r="G2758" s="25">
        <f>F2758*Main!$AF$4</f>
        <v>0</v>
      </c>
      <c r="H2758" s="151"/>
    </row>
    <row r="2759" spans="1:8">
      <c r="A2759" s="326">
        <v>9079378</v>
      </c>
      <c r="B2759" s="329" t="s">
        <v>1322</v>
      </c>
      <c r="C2759" s="23"/>
      <c r="D2759" s="23">
        <v>1</v>
      </c>
      <c r="E2759" s="24">
        <v>8572.82</v>
      </c>
      <c r="F2759" s="24">
        <f>E2759/100*$I$2*Main!$AF$2</f>
        <v>0</v>
      </c>
      <c r="G2759" s="25">
        <f>F2759*Main!$AF$4</f>
        <v>0</v>
      </c>
      <c r="H2759" s="151"/>
    </row>
    <row r="2760" spans="1:8">
      <c r="A2760" s="326">
        <v>9079385</v>
      </c>
      <c r="B2760" s="329" t="s">
        <v>4002</v>
      </c>
      <c r="C2760" s="23" t="s">
        <v>52</v>
      </c>
      <c r="D2760" s="23">
        <v>1</v>
      </c>
      <c r="E2760" s="24">
        <v>9370.26</v>
      </c>
      <c r="F2760" s="24">
        <f>E2760/100*$I$2*Main!$AF$2</f>
        <v>0</v>
      </c>
      <c r="G2760" s="25">
        <f>F2760*Main!$AF$4</f>
        <v>0</v>
      </c>
      <c r="H2760" s="151"/>
    </row>
    <row r="2761" spans="1:8">
      <c r="A2761" s="326">
        <v>9079387</v>
      </c>
      <c r="B2761" s="329" t="s">
        <v>4003</v>
      </c>
      <c r="C2761" s="23" t="s">
        <v>52</v>
      </c>
      <c r="D2761" s="23">
        <v>1</v>
      </c>
      <c r="E2761" s="24">
        <v>9684.92</v>
      </c>
      <c r="F2761" s="24">
        <f>E2761/100*$I$2*Main!$AF$2</f>
        <v>0</v>
      </c>
      <c r="G2761" s="25">
        <f>F2761*Main!$AF$4</f>
        <v>0</v>
      </c>
      <c r="H2761" s="151"/>
    </row>
    <row r="2762" spans="1:8">
      <c r="A2762" s="326">
        <v>9079389</v>
      </c>
      <c r="B2762" s="329" t="s">
        <v>4004</v>
      </c>
      <c r="C2762" s="23" t="s">
        <v>52</v>
      </c>
      <c r="D2762" s="23">
        <v>1</v>
      </c>
      <c r="E2762" s="24">
        <v>10628.92</v>
      </c>
      <c r="F2762" s="24">
        <f>E2762/100*$I$2*Main!$AF$2</f>
        <v>0</v>
      </c>
      <c r="G2762" s="25">
        <f>F2762*Main!$AF$4</f>
        <v>0</v>
      </c>
      <c r="H2762" s="151"/>
    </row>
    <row r="2763" spans="1:8">
      <c r="A2763" s="326">
        <v>9025873</v>
      </c>
      <c r="B2763" s="329" t="s">
        <v>1323</v>
      </c>
      <c r="C2763" s="23"/>
      <c r="D2763" s="23">
        <v>1</v>
      </c>
      <c r="E2763" s="24">
        <v>45704.57</v>
      </c>
      <c r="F2763" s="24">
        <f>E2763/100*$I$2*Main!$AF$2</f>
        <v>0</v>
      </c>
      <c r="G2763" s="25">
        <f>F2763*Main!$AF$4</f>
        <v>0</v>
      </c>
      <c r="H2763" s="151"/>
    </row>
    <row r="2764" spans="1:8">
      <c r="A2764" s="326">
        <v>46814</v>
      </c>
      <c r="B2764" s="329" t="s">
        <v>1324</v>
      </c>
      <c r="C2764" s="23"/>
      <c r="D2764" s="23">
        <v>1</v>
      </c>
      <c r="E2764" s="24">
        <v>12469.09</v>
      </c>
      <c r="F2764" s="24">
        <f>E2764/100*$I$2*Main!$AF$2</f>
        <v>0</v>
      </c>
      <c r="G2764" s="25">
        <f>F2764*Main!$AF$4</f>
        <v>0</v>
      </c>
      <c r="H2764" s="151"/>
    </row>
    <row r="2765" spans="1:8">
      <c r="A2765" s="326">
        <v>46816</v>
      </c>
      <c r="B2765" s="329" t="s">
        <v>1325</v>
      </c>
      <c r="C2765" s="23"/>
      <c r="D2765" s="23">
        <v>1</v>
      </c>
      <c r="E2765" s="24">
        <v>12661.45</v>
      </c>
      <c r="F2765" s="24">
        <f>E2765/100*$I$2*Main!$AF$2</f>
        <v>0</v>
      </c>
      <c r="G2765" s="25">
        <f>F2765*Main!$AF$4</f>
        <v>0</v>
      </c>
      <c r="H2765" s="151"/>
    </row>
    <row r="2766" spans="1:8">
      <c r="A2766" s="326">
        <v>9194432</v>
      </c>
      <c r="B2766" s="329" t="s">
        <v>1326</v>
      </c>
      <c r="C2766" s="23"/>
      <c r="D2766" s="23">
        <v>18</v>
      </c>
      <c r="E2766" s="24">
        <v>1544.33</v>
      </c>
      <c r="F2766" s="24">
        <f>E2766/100*$I$2*Main!$AF$2</f>
        <v>0</v>
      </c>
      <c r="G2766" s="25">
        <f>F2766*Main!$AF$4</f>
        <v>0</v>
      </c>
      <c r="H2766" s="151"/>
    </row>
    <row r="2767" spans="1:8">
      <c r="A2767" s="326">
        <v>9194433</v>
      </c>
      <c r="B2767" s="329" t="s">
        <v>1327</v>
      </c>
      <c r="C2767" s="23"/>
      <c r="D2767" s="23">
        <v>18</v>
      </c>
      <c r="E2767" s="24">
        <v>1544.33</v>
      </c>
      <c r="F2767" s="24">
        <f>E2767/100*$I$2*Main!$AF$2</f>
        <v>0</v>
      </c>
      <c r="G2767" s="25">
        <f>F2767*Main!$AF$4</f>
        <v>0</v>
      </c>
      <c r="H2767" s="151"/>
    </row>
    <row r="2768" spans="1:8">
      <c r="A2768" s="326">
        <v>9194404</v>
      </c>
      <c r="B2768" s="329" t="s">
        <v>1328</v>
      </c>
      <c r="C2768" s="23"/>
      <c r="D2768" s="23">
        <v>18</v>
      </c>
      <c r="E2768" s="24">
        <v>569.26</v>
      </c>
      <c r="F2768" s="24">
        <f>E2768/100*$I$2*Main!$AF$2</f>
        <v>0</v>
      </c>
      <c r="G2768" s="25">
        <f>F2768*Main!$AF$4</f>
        <v>0</v>
      </c>
      <c r="H2768" s="151"/>
    </row>
    <row r="2769" spans="1:8">
      <c r="A2769" s="326">
        <v>9194405</v>
      </c>
      <c r="B2769" s="329" t="s">
        <v>1329</v>
      </c>
      <c r="C2769" s="23"/>
      <c r="D2769" s="23">
        <v>18</v>
      </c>
      <c r="E2769" s="24">
        <v>569.26</v>
      </c>
      <c r="F2769" s="24">
        <f>E2769/100*$I$2*Main!$AF$2</f>
        <v>0</v>
      </c>
      <c r="G2769" s="25">
        <f>F2769*Main!$AF$4</f>
        <v>0</v>
      </c>
      <c r="H2769" s="151"/>
    </row>
    <row r="2770" spans="1:8">
      <c r="A2770" s="326">
        <v>9194406</v>
      </c>
      <c r="B2770" s="329" t="s">
        <v>1330</v>
      </c>
      <c r="C2770" s="23"/>
      <c r="D2770" s="23">
        <v>18</v>
      </c>
      <c r="E2770" s="24">
        <v>591.94000000000005</v>
      </c>
      <c r="F2770" s="24">
        <f>E2770/100*$I$2*Main!$AF$2</f>
        <v>0</v>
      </c>
      <c r="G2770" s="25">
        <f>F2770*Main!$AF$4</f>
        <v>0</v>
      </c>
      <c r="H2770" s="151"/>
    </row>
    <row r="2771" spans="1:8">
      <c r="A2771" s="326">
        <v>9194407</v>
      </c>
      <c r="B2771" s="329" t="s">
        <v>1331</v>
      </c>
      <c r="C2771" s="23"/>
      <c r="D2771" s="23">
        <v>18</v>
      </c>
      <c r="E2771" s="24">
        <v>591.94000000000005</v>
      </c>
      <c r="F2771" s="24">
        <f>E2771/100*$I$2*Main!$AF$2</f>
        <v>0</v>
      </c>
      <c r="G2771" s="25">
        <f>F2771*Main!$AF$4</f>
        <v>0</v>
      </c>
      <c r="H2771" s="151"/>
    </row>
    <row r="2772" spans="1:8">
      <c r="A2772" s="326">
        <v>9194408</v>
      </c>
      <c r="B2772" s="329" t="s">
        <v>1332</v>
      </c>
      <c r="C2772" s="23"/>
      <c r="D2772" s="23">
        <v>18</v>
      </c>
      <c r="E2772" s="24">
        <v>619.42999999999995</v>
      </c>
      <c r="F2772" s="24">
        <f>E2772/100*$I$2*Main!$AF$2</f>
        <v>0</v>
      </c>
      <c r="G2772" s="25">
        <f>F2772*Main!$AF$4</f>
        <v>0</v>
      </c>
      <c r="H2772" s="151"/>
    </row>
    <row r="2773" spans="1:8">
      <c r="A2773" s="326">
        <v>9194409</v>
      </c>
      <c r="B2773" s="329" t="s">
        <v>1333</v>
      </c>
      <c r="C2773" s="23"/>
      <c r="D2773" s="23">
        <v>18</v>
      </c>
      <c r="E2773" s="24">
        <v>619.42999999999995</v>
      </c>
      <c r="F2773" s="24">
        <f>E2773/100*$I$2*Main!$AF$2</f>
        <v>0</v>
      </c>
      <c r="G2773" s="25">
        <f>F2773*Main!$AF$4</f>
        <v>0</v>
      </c>
      <c r="H2773" s="151"/>
    </row>
    <row r="2774" spans="1:8">
      <c r="A2774" s="326">
        <v>9194410</v>
      </c>
      <c r="B2774" s="329" t="s">
        <v>1334</v>
      </c>
      <c r="C2774" s="23"/>
      <c r="D2774" s="23">
        <v>18</v>
      </c>
      <c r="E2774" s="24">
        <v>661.91</v>
      </c>
      <c r="F2774" s="24">
        <f>E2774/100*$I$2*Main!$AF$2</f>
        <v>0</v>
      </c>
      <c r="G2774" s="25">
        <f>F2774*Main!$AF$4</f>
        <v>0</v>
      </c>
      <c r="H2774" s="151"/>
    </row>
    <row r="2775" spans="1:8">
      <c r="A2775" s="326">
        <v>9194411</v>
      </c>
      <c r="B2775" s="329" t="s">
        <v>1335</v>
      </c>
      <c r="C2775" s="23"/>
      <c r="D2775" s="23">
        <v>18</v>
      </c>
      <c r="E2775" s="24">
        <v>661.91</v>
      </c>
      <c r="F2775" s="24">
        <f>E2775/100*$I$2*Main!$AF$2</f>
        <v>0</v>
      </c>
      <c r="G2775" s="25">
        <f>F2775*Main!$AF$4</f>
        <v>0</v>
      </c>
      <c r="H2775" s="151"/>
    </row>
    <row r="2776" spans="1:8">
      <c r="A2776" s="326">
        <v>9194412</v>
      </c>
      <c r="B2776" s="329" t="s">
        <v>1336</v>
      </c>
      <c r="C2776" s="23"/>
      <c r="D2776" s="23">
        <v>18</v>
      </c>
      <c r="E2776" s="24">
        <v>690.41</v>
      </c>
      <c r="F2776" s="24">
        <f>E2776/100*$I$2*Main!$AF$2</f>
        <v>0</v>
      </c>
      <c r="G2776" s="25">
        <f>F2776*Main!$AF$4</f>
        <v>0</v>
      </c>
      <c r="H2776" s="151"/>
    </row>
    <row r="2777" spans="1:8">
      <c r="A2777" s="326">
        <v>9194413</v>
      </c>
      <c r="B2777" s="329" t="s">
        <v>1337</v>
      </c>
      <c r="C2777" s="23"/>
      <c r="D2777" s="23">
        <v>18</v>
      </c>
      <c r="E2777" s="24">
        <v>690.41</v>
      </c>
      <c r="F2777" s="24">
        <f>E2777/100*$I$2*Main!$AF$2</f>
        <v>0</v>
      </c>
      <c r="G2777" s="25">
        <f>F2777*Main!$AF$4</f>
        <v>0</v>
      </c>
      <c r="H2777" s="151"/>
    </row>
    <row r="2778" spans="1:8">
      <c r="A2778" s="326">
        <v>9194414</v>
      </c>
      <c r="B2778" s="329" t="s">
        <v>1338</v>
      </c>
      <c r="C2778" s="23"/>
      <c r="D2778" s="23">
        <v>18</v>
      </c>
      <c r="E2778" s="24">
        <v>719.32</v>
      </c>
      <c r="F2778" s="24">
        <f>E2778/100*$I$2*Main!$AF$2</f>
        <v>0</v>
      </c>
      <c r="G2778" s="25">
        <f>F2778*Main!$AF$4</f>
        <v>0</v>
      </c>
      <c r="H2778" s="151"/>
    </row>
    <row r="2779" spans="1:8">
      <c r="A2779" s="326">
        <v>9194415</v>
      </c>
      <c r="B2779" s="329" t="s">
        <v>1339</v>
      </c>
      <c r="C2779" s="23"/>
      <c r="D2779" s="23">
        <v>18</v>
      </c>
      <c r="E2779" s="24">
        <v>719.32</v>
      </c>
      <c r="F2779" s="24">
        <f>E2779/100*$I$2*Main!$AF$2</f>
        <v>0</v>
      </c>
      <c r="G2779" s="25">
        <f>F2779*Main!$AF$4</f>
        <v>0</v>
      </c>
      <c r="H2779" s="151"/>
    </row>
    <row r="2780" spans="1:8">
      <c r="A2780" s="326">
        <v>9194623</v>
      </c>
      <c r="B2780" s="329" t="s">
        <v>1342</v>
      </c>
      <c r="C2780" s="23"/>
      <c r="D2780" s="23">
        <v>40</v>
      </c>
      <c r="E2780" s="24">
        <v>275.8</v>
      </c>
      <c r="F2780" s="24">
        <f>E2780/100*$I$2*Main!$AF$2</f>
        <v>0</v>
      </c>
      <c r="G2780" s="25">
        <f>F2780*Main!$AF$4</f>
        <v>0</v>
      </c>
      <c r="H2780" s="151"/>
    </row>
    <row r="2781" spans="1:8">
      <c r="A2781" s="326">
        <v>9194624</v>
      </c>
      <c r="B2781" s="329" t="s">
        <v>1343</v>
      </c>
      <c r="C2781" s="23"/>
      <c r="D2781" s="23">
        <v>40</v>
      </c>
      <c r="E2781" s="24">
        <v>275.8</v>
      </c>
      <c r="F2781" s="24">
        <f>E2781/100*$I$2*Main!$AF$2</f>
        <v>0</v>
      </c>
      <c r="G2781" s="25">
        <f>F2781*Main!$AF$4</f>
        <v>0</v>
      </c>
      <c r="H2781" s="151"/>
    </row>
    <row r="2782" spans="1:8">
      <c r="A2782" s="326">
        <v>9194627</v>
      </c>
      <c r="B2782" s="329" t="s">
        <v>1344</v>
      </c>
      <c r="C2782" s="23"/>
      <c r="D2782" s="23">
        <v>40</v>
      </c>
      <c r="E2782" s="24">
        <v>180.72</v>
      </c>
      <c r="F2782" s="24">
        <f>E2782/100*$I$2*Main!$AF$2</f>
        <v>0</v>
      </c>
      <c r="G2782" s="25">
        <f>F2782*Main!$AF$4</f>
        <v>0</v>
      </c>
      <c r="H2782" s="151"/>
    </row>
    <row r="2783" spans="1:8">
      <c r="A2783" s="326">
        <v>9194628</v>
      </c>
      <c r="B2783" s="329" t="s">
        <v>1345</v>
      </c>
      <c r="C2783" s="23"/>
      <c r="D2783" s="23">
        <v>40</v>
      </c>
      <c r="E2783" s="24">
        <v>180.72</v>
      </c>
      <c r="F2783" s="24">
        <f>E2783/100*$I$2*Main!$AF$2</f>
        <v>0</v>
      </c>
      <c r="G2783" s="25">
        <f>F2783*Main!$AF$4</f>
        <v>0</v>
      </c>
      <c r="H2783" s="151"/>
    </row>
    <row r="2784" spans="1:8">
      <c r="A2784" s="326">
        <v>9194635</v>
      </c>
      <c r="B2784" s="329" t="s">
        <v>1346</v>
      </c>
      <c r="C2784" s="23"/>
      <c r="D2784" s="23">
        <v>40</v>
      </c>
      <c r="E2784" s="24">
        <v>332.87</v>
      </c>
      <c r="F2784" s="24">
        <f>E2784/100*$I$2*Main!$AF$2</f>
        <v>0</v>
      </c>
      <c r="G2784" s="25">
        <f>F2784*Main!$AF$4</f>
        <v>0</v>
      </c>
      <c r="H2784" s="151"/>
    </row>
    <row r="2785" spans="1:8">
      <c r="A2785" s="326">
        <v>9194636</v>
      </c>
      <c r="B2785" s="329" t="s">
        <v>1347</v>
      </c>
      <c r="C2785" s="23"/>
      <c r="D2785" s="23">
        <v>40</v>
      </c>
      <c r="E2785" s="24">
        <v>332.87</v>
      </c>
      <c r="F2785" s="24">
        <f>E2785/100*$I$2*Main!$AF$2</f>
        <v>0</v>
      </c>
      <c r="G2785" s="25">
        <f>F2785*Main!$AF$4</f>
        <v>0</v>
      </c>
      <c r="H2785" s="151"/>
    </row>
    <row r="2786" spans="1:8">
      <c r="A2786" s="326">
        <v>9194639</v>
      </c>
      <c r="B2786" s="329" t="s">
        <v>1348</v>
      </c>
      <c r="C2786" s="23"/>
      <c r="D2786" s="23">
        <v>40</v>
      </c>
      <c r="E2786" s="24">
        <v>417.29</v>
      </c>
      <c r="F2786" s="24">
        <f>E2786/100*$I$2*Main!$AF$2</f>
        <v>0</v>
      </c>
      <c r="G2786" s="25">
        <f>F2786*Main!$AF$4</f>
        <v>0</v>
      </c>
      <c r="H2786" s="151"/>
    </row>
    <row r="2787" spans="1:8">
      <c r="A2787" s="326">
        <v>9194640</v>
      </c>
      <c r="B2787" s="329" t="s">
        <v>1349</v>
      </c>
      <c r="C2787" s="23"/>
      <c r="D2787" s="23">
        <v>40</v>
      </c>
      <c r="E2787" s="24">
        <v>417.29</v>
      </c>
      <c r="F2787" s="24">
        <f>E2787/100*$I$2*Main!$AF$2</f>
        <v>0</v>
      </c>
      <c r="G2787" s="25">
        <f>F2787*Main!$AF$4</f>
        <v>0</v>
      </c>
      <c r="H2787" s="151"/>
    </row>
    <row r="2788" spans="1:8">
      <c r="A2788" s="326">
        <v>9194436</v>
      </c>
      <c r="B2788" s="329" t="s">
        <v>1350</v>
      </c>
      <c r="C2788" s="23"/>
      <c r="D2788" s="23">
        <v>40</v>
      </c>
      <c r="E2788" s="24">
        <v>687.6</v>
      </c>
      <c r="F2788" s="24">
        <f>E2788/100*$I$2*Main!$AF$2</f>
        <v>0</v>
      </c>
      <c r="G2788" s="25">
        <f>F2788*Main!$AF$4</f>
        <v>0</v>
      </c>
      <c r="H2788" s="151"/>
    </row>
    <row r="2789" spans="1:8">
      <c r="A2789" s="326">
        <v>9194439</v>
      </c>
      <c r="B2789" s="329" t="s">
        <v>1351</v>
      </c>
      <c r="C2789" s="23"/>
      <c r="D2789" s="23">
        <v>40</v>
      </c>
      <c r="E2789" s="24">
        <v>364.06</v>
      </c>
      <c r="F2789" s="24">
        <f>E2789/100*$I$2*Main!$AF$2</f>
        <v>0</v>
      </c>
      <c r="G2789" s="25">
        <f>F2789*Main!$AF$4</f>
        <v>0</v>
      </c>
      <c r="H2789" s="151"/>
    </row>
    <row r="2790" spans="1:8">
      <c r="A2790" s="326">
        <v>9194441</v>
      </c>
      <c r="B2790" s="329" t="s">
        <v>1352</v>
      </c>
      <c r="C2790" s="23"/>
      <c r="D2790" s="23">
        <v>40</v>
      </c>
      <c r="E2790" s="24">
        <v>408.28</v>
      </c>
      <c r="F2790" s="24">
        <f>E2790/100*$I$2*Main!$AF$2</f>
        <v>0</v>
      </c>
      <c r="G2790" s="25">
        <f>F2790*Main!$AF$4</f>
        <v>0</v>
      </c>
      <c r="H2790" s="151"/>
    </row>
    <row r="2791" spans="1:8">
      <c r="A2791" s="326">
        <v>9194442</v>
      </c>
      <c r="B2791" s="329" t="s">
        <v>1353</v>
      </c>
      <c r="C2791" s="23"/>
      <c r="D2791" s="23">
        <v>40</v>
      </c>
      <c r="E2791" s="24">
        <v>430.39</v>
      </c>
      <c r="F2791" s="24">
        <f>E2791/100*$I$2*Main!$AF$2</f>
        <v>0</v>
      </c>
      <c r="G2791" s="25">
        <f>F2791*Main!$AF$4</f>
        <v>0</v>
      </c>
      <c r="H2791" s="151"/>
    </row>
    <row r="2792" spans="1:8">
      <c r="A2792" s="326">
        <v>9194443</v>
      </c>
      <c r="B2792" s="329" t="s">
        <v>1354</v>
      </c>
      <c r="C2792" s="23"/>
      <c r="D2792" s="23">
        <v>40</v>
      </c>
      <c r="E2792" s="24">
        <v>452.52</v>
      </c>
      <c r="F2792" s="24">
        <f>E2792/100*$I$2*Main!$AF$2</f>
        <v>0</v>
      </c>
      <c r="G2792" s="25">
        <f>F2792*Main!$AF$4</f>
        <v>0</v>
      </c>
      <c r="H2792" s="151"/>
    </row>
    <row r="2793" spans="1:8">
      <c r="A2793" s="326">
        <v>9194445</v>
      </c>
      <c r="B2793" s="329" t="s">
        <v>1355</v>
      </c>
      <c r="C2793" s="23"/>
      <c r="D2793" s="23">
        <v>40</v>
      </c>
      <c r="E2793" s="24">
        <v>501.01</v>
      </c>
      <c r="F2793" s="24">
        <f>E2793/100*$I$2*Main!$AF$2</f>
        <v>0</v>
      </c>
      <c r="G2793" s="25">
        <f>F2793*Main!$AF$4</f>
        <v>0</v>
      </c>
      <c r="H2793" s="151"/>
    </row>
    <row r="2794" spans="1:8">
      <c r="A2794" s="326">
        <v>9194447</v>
      </c>
      <c r="B2794" s="329" t="s">
        <v>1356</v>
      </c>
      <c r="C2794" s="23"/>
      <c r="D2794" s="23">
        <v>20</v>
      </c>
      <c r="E2794" s="24">
        <v>849.95</v>
      </c>
      <c r="F2794" s="24">
        <f>E2794/100*$I$2*Main!$AF$2</f>
        <v>0</v>
      </c>
      <c r="G2794" s="25">
        <f>F2794*Main!$AF$4</f>
        <v>0</v>
      </c>
      <c r="H2794" s="151"/>
    </row>
    <row r="2795" spans="1:8">
      <c r="A2795" s="326">
        <v>9194448</v>
      </c>
      <c r="B2795" s="329" t="s">
        <v>1357</v>
      </c>
      <c r="C2795" s="23"/>
      <c r="D2795" s="23">
        <v>20</v>
      </c>
      <c r="E2795" s="24">
        <v>894.16</v>
      </c>
      <c r="F2795" s="24">
        <f>E2795/100*$I$2*Main!$AF$2</f>
        <v>0</v>
      </c>
      <c r="G2795" s="25">
        <f>F2795*Main!$AF$4</f>
        <v>0</v>
      </c>
      <c r="H2795" s="151"/>
    </row>
    <row r="2796" spans="1:8">
      <c r="A2796" s="326">
        <v>9194450</v>
      </c>
      <c r="B2796" s="329" t="s">
        <v>4005</v>
      </c>
      <c r="C2796" s="23" t="s">
        <v>52</v>
      </c>
      <c r="D2796" s="23">
        <v>20</v>
      </c>
      <c r="E2796" s="24">
        <v>1026.8499999999999</v>
      </c>
      <c r="F2796" s="24">
        <f>E2796/100*$I$2*Main!$AF$2</f>
        <v>0</v>
      </c>
      <c r="G2796" s="25">
        <f>F2796*Main!$AF$4</f>
        <v>0</v>
      </c>
      <c r="H2796" s="151"/>
    </row>
    <row r="2797" spans="1:8">
      <c r="A2797" s="326">
        <v>9194465</v>
      </c>
      <c r="B2797" s="329" t="s">
        <v>1358</v>
      </c>
      <c r="C2797" s="23"/>
      <c r="D2797" s="23">
        <v>20</v>
      </c>
      <c r="E2797" s="24">
        <v>619.05999999999995</v>
      </c>
      <c r="F2797" s="24">
        <f>E2797/100*$I$2*Main!$AF$2</f>
        <v>0</v>
      </c>
      <c r="G2797" s="25">
        <f>F2797*Main!$AF$4</f>
        <v>0</v>
      </c>
      <c r="H2797" s="151"/>
    </row>
    <row r="2798" spans="1:8">
      <c r="A2798" s="326">
        <v>9194467</v>
      </c>
      <c r="B2798" s="329" t="s">
        <v>1359</v>
      </c>
      <c r="C2798" s="23"/>
      <c r="D2798" s="23">
        <v>20</v>
      </c>
      <c r="E2798" s="24">
        <v>710.03</v>
      </c>
      <c r="F2798" s="24">
        <f>E2798/100*$I$2*Main!$AF$2</f>
        <v>0</v>
      </c>
      <c r="G2798" s="25">
        <f>F2798*Main!$AF$4</f>
        <v>0</v>
      </c>
      <c r="H2798" s="151"/>
    </row>
    <row r="2799" spans="1:8">
      <c r="A2799" s="326">
        <v>9194468</v>
      </c>
      <c r="B2799" s="329" t="s">
        <v>1360</v>
      </c>
      <c r="C2799" s="23"/>
      <c r="D2799" s="23">
        <v>20</v>
      </c>
      <c r="E2799" s="24">
        <v>755.51</v>
      </c>
      <c r="F2799" s="24">
        <f>E2799/100*$I$2*Main!$AF$2</f>
        <v>0</v>
      </c>
      <c r="G2799" s="25">
        <f>F2799*Main!$AF$4</f>
        <v>0</v>
      </c>
      <c r="H2799" s="151"/>
    </row>
    <row r="2800" spans="1:8">
      <c r="A2800" s="326">
        <v>9194469</v>
      </c>
      <c r="B2800" s="329" t="s">
        <v>1361</v>
      </c>
      <c r="C2800" s="23"/>
      <c r="D2800" s="23">
        <v>20</v>
      </c>
      <c r="E2800" s="24">
        <v>801.01</v>
      </c>
      <c r="F2800" s="24">
        <f>E2800/100*$I$2*Main!$AF$2</f>
        <v>0</v>
      </c>
      <c r="G2800" s="25">
        <f>F2800*Main!$AF$4</f>
        <v>0</v>
      </c>
      <c r="H2800" s="151"/>
    </row>
    <row r="2801" spans="1:8">
      <c r="A2801" s="326">
        <v>9194471</v>
      </c>
      <c r="B2801" s="329" t="s">
        <v>1362</v>
      </c>
      <c r="C2801" s="23"/>
      <c r="D2801" s="23">
        <v>20</v>
      </c>
      <c r="E2801" s="24">
        <v>907.38</v>
      </c>
      <c r="F2801" s="24">
        <f>E2801/100*$I$2*Main!$AF$2</f>
        <v>0</v>
      </c>
      <c r="G2801" s="25">
        <f>F2801*Main!$AF$4</f>
        <v>0</v>
      </c>
      <c r="H2801" s="151"/>
    </row>
    <row r="2802" spans="1:8">
      <c r="A2802" s="326">
        <v>9194474</v>
      </c>
      <c r="B2802" s="329" t="s">
        <v>1363</v>
      </c>
      <c r="C2802" s="23"/>
      <c r="D2802" s="23">
        <v>10</v>
      </c>
      <c r="E2802" s="24">
        <v>1372.52</v>
      </c>
      <c r="F2802" s="24">
        <f>E2802/100*$I$2*Main!$AF$2</f>
        <v>0</v>
      </c>
      <c r="G2802" s="25">
        <f>F2802*Main!$AF$4</f>
        <v>0</v>
      </c>
      <c r="H2802" s="151"/>
    </row>
    <row r="2803" spans="1:8">
      <c r="A2803" s="326">
        <v>9194476</v>
      </c>
      <c r="B2803" s="329" t="s">
        <v>1364</v>
      </c>
      <c r="C2803" s="23"/>
      <c r="D2803" s="23">
        <v>10</v>
      </c>
      <c r="E2803" s="24">
        <v>1489.3</v>
      </c>
      <c r="F2803" s="24">
        <f>E2803/100*$I$2*Main!$AF$2</f>
        <v>0</v>
      </c>
      <c r="G2803" s="25">
        <f>F2803*Main!$AF$4</f>
        <v>0</v>
      </c>
      <c r="H2803" s="151"/>
    </row>
    <row r="2804" spans="1:8">
      <c r="A2804" s="326">
        <v>9194478</v>
      </c>
      <c r="B2804" s="329" t="s">
        <v>4006</v>
      </c>
      <c r="C2804" s="23" t="s">
        <v>52</v>
      </c>
      <c r="D2804" s="23">
        <v>10</v>
      </c>
      <c r="E2804" s="24">
        <v>1799.06</v>
      </c>
      <c r="F2804" s="24">
        <f>E2804/100*$I$2*Main!$AF$2</f>
        <v>0</v>
      </c>
      <c r="G2804" s="25">
        <f>F2804*Main!$AF$4</f>
        <v>0</v>
      </c>
      <c r="H2804" s="151"/>
    </row>
    <row r="2805" spans="1:8">
      <c r="A2805" s="326">
        <v>9194536</v>
      </c>
      <c r="B2805" s="329" t="s">
        <v>1365</v>
      </c>
      <c r="C2805" s="23"/>
      <c r="D2805" s="23">
        <v>80</v>
      </c>
      <c r="E2805" s="24">
        <v>330.96</v>
      </c>
      <c r="F2805" s="24">
        <f>E2805/100*$I$2*Main!$AF$2</f>
        <v>0</v>
      </c>
      <c r="G2805" s="25">
        <f>F2805*Main!$AF$4</f>
        <v>0</v>
      </c>
      <c r="H2805" s="151"/>
    </row>
    <row r="2806" spans="1:8">
      <c r="A2806" s="326">
        <v>9194537</v>
      </c>
      <c r="B2806" s="329" t="s">
        <v>1366</v>
      </c>
      <c r="C2806" s="23"/>
      <c r="D2806" s="23">
        <v>80</v>
      </c>
      <c r="E2806" s="24">
        <v>330.96</v>
      </c>
      <c r="F2806" s="24">
        <f>E2806/100*$I$2*Main!$AF$2</f>
        <v>0</v>
      </c>
      <c r="G2806" s="25">
        <f>F2806*Main!$AF$4</f>
        <v>0</v>
      </c>
      <c r="H2806" s="151"/>
    </row>
    <row r="2807" spans="1:8">
      <c r="A2807" s="326">
        <v>9194538</v>
      </c>
      <c r="B2807" s="329" t="s">
        <v>1367</v>
      </c>
      <c r="C2807" s="23"/>
      <c r="D2807" s="23">
        <v>80</v>
      </c>
      <c r="E2807" s="24">
        <v>338.56</v>
      </c>
      <c r="F2807" s="24">
        <f>E2807/100*$I$2*Main!$AF$2</f>
        <v>0</v>
      </c>
      <c r="G2807" s="25">
        <f>F2807*Main!$AF$4</f>
        <v>0</v>
      </c>
      <c r="H2807" s="151"/>
    </row>
    <row r="2808" spans="1:8">
      <c r="A2808" s="326">
        <v>9194539</v>
      </c>
      <c r="B2808" s="329" t="s">
        <v>1368</v>
      </c>
      <c r="C2808" s="23"/>
      <c r="D2808" s="23">
        <v>80</v>
      </c>
      <c r="E2808" s="24">
        <v>338.56</v>
      </c>
      <c r="F2808" s="24">
        <f>E2808/100*$I$2*Main!$AF$2</f>
        <v>0</v>
      </c>
      <c r="G2808" s="25">
        <f>F2808*Main!$AF$4</f>
        <v>0</v>
      </c>
      <c r="H2808" s="151"/>
    </row>
    <row r="2809" spans="1:8">
      <c r="A2809" s="326">
        <v>9194540</v>
      </c>
      <c r="B2809" s="329" t="s">
        <v>1369</v>
      </c>
      <c r="C2809" s="23"/>
      <c r="D2809" s="23">
        <v>80</v>
      </c>
      <c r="E2809" s="24">
        <v>348.08</v>
      </c>
      <c r="F2809" s="24">
        <f>E2809/100*$I$2*Main!$AF$2</f>
        <v>0</v>
      </c>
      <c r="G2809" s="25">
        <f>F2809*Main!$AF$4</f>
        <v>0</v>
      </c>
      <c r="H2809" s="151"/>
    </row>
    <row r="2810" spans="1:8">
      <c r="A2810" s="326">
        <v>9194541</v>
      </c>
      <c r="B2810" s="329" t="s">
        <v>1370</v>
      </c>
      <c r="C2810" s="23"/>
      <c r="D2810" s="23">
        <v>80</v>
      </c>
      <c r="E2810" s="24">
        <v>348.08</v>
      </c>
      <c r="F2810" s="24">
        <f>E2810/100*$I$2*Main!$AF$2</f>
        <v>0</v>
      </c>
      <c r="G2810" s="25">
        <f>F2810*Main!$AF$4</f>
        <v>0</v>
      </c>
      <c r="H2810" s="151"/>
    </row>
    <row r="2811" spans="1:8">
      <c r="A2811" s="326">
        <v>9194542</v>
      </c>
      <c r="B2811" s="329" t="s">
        <v>1371</v>
      </c>
      <c r="C2811" s="23"/>
      <c r="D2811" s="23">
        <v>80</v>
      </c>
      <c r="E2811" s="24">
        <v>361.38</v>
      </c>
      <c r="F2811" s="24">
        <f>E2811/100*$I$2*Main!$AF$2</f>
        <v>0</v>
      </c>
      <c r="G2811" s="25">
        <f>F2811*Main!$AF$4</f>
        <v>0</v>
      </c>
      <c r="H2811" s="151"/>
    </row>
    <row r="2812" spans="1:8">
      <c r="A2812" s="326">
        <v>9194543</v>
      </c>
      <c r="B2812" s="329" t="s">
        <v>1372</v>
      </c>
      <c r="C2812" s="23"/>
      <c r="D2812" s="23">
        <v>80</v>
      </c>
      <c r="E2812" s="24">
        <v>361.38</v>
      </c>
      <c r="F2812" s="24">
        <f>E2812/100*$I$2*Main!$AF$2</f>
        <v>0</v>
      </c>
      <c r="G2812" s="25">
        <f>F2812*Main!$AF$4</f>
        <v>0</v>
      </c>
      <c r="H2812" s="151"/>
    </row>
    <row r="2813" spans="1:8">
      <c r="A2813" s="326">
        <v>9194544</v>
      </c>
      <c r="B2813" s="329" t="s">
        <v>1373</v>
      </c>
      <c r="C2813" s="23"/>
      <c r="D2813" s="23">
        <v>80</v>
      </c>
      <c r="E2813" s="24">
        <v>370.9</v>
      </c>
      <c r="F2813" s="24">
        <f>E2813/100*$I$2*Main!$AF$2</f>
        <v>0</v>
      </c>
      <c r="G2813" s="25">
        <f>F2813*Main!$AF$4</f>
        <v>0</v>
      </c>
      <c r="H2813" s="151"/>
    </row>
    <row r="2814" spans="1:8">
      <c r="A2814" s="326">
        <v>9194545</v>
      </c>
      <c r="B2814" s="329" t="s">
        <v>1374</v>
      </c>
      <c r="C2814" s="23"/>
      <c r="D2814" s="23">
        <v>80</v>
      </c>
      <c r="E2814" s="24">
        <v>370.9</v>
      </c>
      <c r="F2814" s="24">
        <f>E2814/100*$I$2*Main!$AF$2</f>
        <v>0</v>
      </c>
      <c r="G2814" s="25">
        <f>F2814*Main!$AF$4</f>
        <v>0</v>
      </c>
      <c r="H2814" s="151"/>
    </row>
    <row r="2815" spans="1:8">
      <c r="A2815" s="326">
        <v>9194546</v>
      </c>
      <c r="B2815" s="329" t="s">
        <v>1375</v>
      </c>
      <c r="C2815" s="23"/>
      <c r="D2815" s="23">
        <v>80</v>
      </c>
      <c r="E2815" s="24">
        <v>380.41</v>
      </c>
      <c r="F2815" s="24">
        <f>E2815/100*$I$2*Main!$AF$2</f>
        <v>0</v>
      </c>
      <c r="G2815" s="25">
        <f>F2815*Main!$AF$4</f>
        <v>0</v>
      </c>
      <c r="H2815" s="151"/>
    </row>
    <row r="2816" spans="1:8">
      <c r="A2816" s="326">
        <v>9194547</v>
      </c>
      <c r="B2816" s="329" t="s">
        <v>1376</v>
      </c>
      <c r="C2816" s="23"/>
      <c r="D2816" s="23">
        <v>80</v>
      </c>
      <c r="E2816" s="24">
        <v>380.41</v>
      </c>
      <c r="F2816" s="24">
        <f>E2816/100*$I$2*Main!$AF$2</f>
        <v>0</v>
      </c>
      <c r="G2816" s="25">
        <f>F2816*Main!$AF$4</f>
        <v>0</v>
      </c>
      <c r="H2816" s="151"/>
    </row>
    <row r="2817" spans="1:8">
      <c r="A2817" s="326">
        <v>9195024</v>
      </c>
      <c r="B2817" s="329" t="s">
        <v>4007</v>
      </c>
      <c r="C2817" s="23" t="s">
        <v>52</v>
      </c>
      <c r="D2817" s="23">
        <v>80</v>
      </c>
      <c r="E2817" s="24">
        <v>330.96</v>
      </c>
      <c r="F2817" s="24">
        <f>E2817/100*$I$2*Main!$AF$2</f>
        <v>0</v>
      </c>
      <c r="G2817" s="25">
        <f>F2817*Main!$AF$4</f>
        <v>0</v>
      </c>
      <c r="H2817" s="151"/>
    </row>
    <row r="2818" spans="1:8">
      <c r="A2818" s="326">
        <v>9195025</v>
      </c>
      <c r="B2818" s="329" t="s">
        <v>4008</v>
      </c>
      <c r="C2818" s="23" t="s">
        <v>52</v>
      </c>
      <c r="D2818" s="23">
        <v>80</v>
      </c>
      <c r="E2818" s="24">
        <v>330.96</v>
      </c>
      <c r="F2818" s="24">
        <f>E2818/100*$I$2*Main!$AF$2</f>
        <v>0</v>
      </c>
      <c r="G2818" s="25">
        <f>F2818*Main!$AF$4</f>
        <v>0</v>
      </c>
      <c r="H2818" s="151"/>
    </row>
    <row r="2819" spans="1:8">
      <c r="A2819" s="326">
        <v>9195026</v>
      </c>
      <c r="B2819" s="329" t="s">
        <v>4009</v>
      </c>
      <c r="C2819" s="23" t="s">
        <v>52</v>
      </c>
      <c r="D2819" s="23">
        <v>80</v>
      </c>
      <c r="E2819" s="24">
        <v>338.56</v>
      </c>
      <c r="F2819" s="24">
        <f>E2819/100*$I$2*Main!$AF$2</f>
        <v>0</v>
      </c>
      <c r="G2819" s="25">
        <f>F2819*Main!$AF$4</f>
        <v>0</v>
      </c>
      <c r="H2819" s="151"/>
    </row>
    <row r="2820" spans="1:8">
      <c r="A2820" s="326">
        <v>9195027</v>
      </c>
      <c r="B2820" s="329" t="s">
        <v>4010</v>
      </c>
      <c r="C2820" s="23" t="s">
        <v>52</v>
      </c>
      <c r="D2820" s="23">
        <v>80</v>
      </c>
      <c r="E2820" s="24">
        <v>338.56</v>
      </c>
      <c r="F2820" s="24">
        <f>E2820/100*$I$2*Main!$AF$2</f>
        <v>0</v>
      </c>
      <c r="G2820" s="25">
        <f>F2820*Main!$AF$4</f>
        <v>0</v>
      </c>
      <c r="H2820" s="151"/>
    </row>
    <row r="2821" spans="1:8">
      <c r="A2821" s="326">
        <v>9195028</v>
      </c>
      <c r="B2821" s="329" t="s">
        <v>1377</v>
      </c>
      <c r="C2821" s="23"/>
      <c r="D2821" s="23">
        <v>80</v>
      </c>
      <c r="E2821" s="24">
        <v>348.08</v>
      </c>
      <c r="F2821" s="24">
        <f>E2821/100*$I$2*Main!$AF$2</f>
        <v>0</v>
      </c>
      <c r="G2821" s="25">
        <f>F2821*Main!$AF$4</f>
        <v>0</v>
      </c>
      <c r="H2821" s="151"/>
    </row>
    <row r="2822" spans="1:8">
      <c r="A2822" s="326">
        <v>9195029</v>
      </c>
      <c r="B2822" s="329" t="s">
        <v>1378</v>
      </c>
      <c r="C2822" s="23"/>
      <c r="D2822" s="23">
        <v>80</v>
      </c>
      <c r="E2822" s="24">
        <v>348.08</v>
      </c>
      <c r="F2822" s="24">
        <f>E2822/100*$I$2*Main!$AF$2</f>
        <v>0</v>
      </c>
      <c r="G2822" s="25">
        <f>F2822*Main!$AF$4</f>
        <v>0</v>
      </c>
      <c r="H2822" s="151"/>
    </row>
    <row r="2823" spans="1:8">
      <c r="A2823" s="326">
        <v>9195030</v>
      </c>
      <c r="B2823" s="329" t="s">
        <v>1379</v>
      </c>
      <c r="C2823" s="23"/>
      <c r="D2823" s="23">
        <v>1</v>
      </c>
      <c r="E2823" s="24">
        <v>361.38</v>
      </c>
      <c r="F2823" s="24">
        <f>E2823/100*$I$2*Main!$AF$2</f>
        <v>0</v>
      </c>
      <c r="G2823" s="25">
        <f>F2823*Main!$AF$4</f>
        <v>0</v>
      </c>
      <c r="H2823" s="151"/>
    </row>
    <row r="2824" spans="1:8">
      <c r="A2824" s="326">
        <v>9195031</v>
      </c>
      <c r="B2824" s="329" t="s">
        <v>1380</v>
      </c>
      <c r="C2824" s="23"/>
      <c r="D2824" s="23">
        <v>1</v>
      </c>
      <c r="E2824" s="24">
        <v>361.38</v>
      </c>
      <c r="F2824" s="24">
        <f>E2824/100*$I$2*Main!$AF$2</f>
        <v>0</v>
      </c>
      <c r="G2824" s="25">
        <f>F2824*Main!$AF$4</f>
        <v>0</v>
      </c>
      <c r="H2824" s="151"/>
    </row>
    <row r="2825" spans="1:8">
      <c r="A2825" s="326">
        <v>9195032</v>
      </c>
      <c r="B2825" s="329" t="s">
        <v>1381</v>
      </c>
      <c r="C2825" s="23"/>
      <c r="D2825" s="23">
        <v>1</v>
      </c>
      <c r="E2825" s="24">
        <v>370.9</v>
      </c>
      <c r="F2825" s="24">
        <f>E2825/100*$I$2*Main!$AF$2</f>
        <v>0</v>
      </c>
      <c r="G2825" s="25">
        <f>F2825*Main!$AF$4</f>
        <v>0</v>
      </c>
      <c r="H2825" s="151"/>
    </row>
    <row r="2826" spans="1:8">
      <c r="A2826" s="326">
        <v>9195033</v>
      </c>
      <c r="B2826" s="329" t="s">
        <v>1382</v>
      </c>
      <c r="C2826" s="23"/>
      <c r="D2826" s="23">
        <v>1</v>
      </c>
      <c r="E2826" s="24">
        <v>370.9</v>
      </c>
      <c r="F2826" s="24">
        <f>E2826/100*$I$2*Main!$AF$2</f>
        <v>0</v>
      </c>
      <c r="G2826" s="25">
        <f>F2826*Main!$AF$4</f>
        <v>0</v>
      </c>
      <c r="H2826" s="151"/>
    </row>
    <row r="2827" spans="1:8">
      <c r="A2827" s="326">
        <v>9195034</v>
      </c>
      <c r="B2827" s="329" t="s">
        <v>1383</v>
      </c>
      <c r="C2827" s="23"/>
      <c r="D2827" s="23">
        <v>1</v>
      </c>
      <c r="E2827" s="24">
        <v>380.41</v>
      </c>
      <c r="F2827" s="24">
        <f>E2827/100*$I$2*Main!$AF$2</f>
        <v>0</v>
      </c>
      <c r="G2827" s="25">
        <f>F2827*Main!$AF$4</f>
        <v>0</v>
      </c>
      <c r="H2827" s="151"/>
    </row>
    <row r="2828" spans="1:8">
      <c r="A2828" s="326">
        <v>9195035</v>
      </c>
      <c r="B2828" s="329" t="s">
        <v>1384</v>
      </c>
      <c r="C2828" s="23"/>
      <c r="D2828" s="23">
        <v>1</v>
      </c>
      <c r="E2828" s="24">
        <v>380.41</v>
      </c>
      <c r="F2828" s="24">
        <f>E2828/100*$I$2*Main!$AF$2</f>
        <v>0</v>
      </c>
      <c r="G2828" s="25">
        <f>F2828*Main!$AF$4</f>
        <v>0</v>
      </c>
      <c r="H2828" s="151"/>
    </row>
    <row r="2829" spans="1:8">
      <c r="A2829" s="326">
        <v>9206257</v>
      </c>
      <c r="B2829" s="329" t="s">
        <v>1385</v>
      </c>
      <c r="C2829" s="23"/>
      <c r="D2829" s="23">
        <v>1</v>
      </c>
      <c r="E2829" s="24">
        <v>331.69</v>
      </c>
      <c r="F2829" s="24">
        <f>E2829/100*$I$2*Main!$AF$2</f>
        <v>0</v>
      </c>
      <c r="G2829" s="25">
        <f>F2829*Main!$AF$4</f>
        <v>0</v>
      </c>
      <c r="H2829" s="151"/>
    </row>
    <row r="2830" spans="1:8">
      <c r="A2830" s="326">
        <v>9194684</v>
      </c>
      <c r="B2830" s="329" t="s">
        <v>1388</v>
      </c>
      <c r="C2830" s="23"/>
      <c r="D2830" s="23">
        <v>1</v>
      </c>
      <c r="E2830" s="24">
        <v>1596.88</v>
      </c>
      <c r="F2830" s="24">
        <f>E2830/100*$I$2*Main!$AF$2</f>
        <v>0</v>
      </c>
      <c r="G2830" s="25">
        <f>F2830*Main!$AF$4</f>
        <v>0</v>
      </c>
      <c r="H2830" s="151"/>
    </row>
    <row r="2831" spans="1:8">
      <c r="A2831" s="326">
        <v>9194685</v>
      </c>
      <c r="B2831" s="329" t="s">
        <v>1389</v>
      </c>
      <c r="C2831" s="23"/>
      <c r="D2831" s="23">
        <v>1</v>
      </c>
      <c r="E2831" s="24">
        <v>1606.54</v>
      </c>
      <c r="F2831" s="24">
        <f>E2831/100*$I$2*Main!$AF$2</f>
        <v>0</v>
      </c>
      <c r="G2831" s="25">
        <f>F2831*Main!$AF$4</f>
        <v>0</v>
      </c>
      <c r="H2831" s="151"/>
    </row>
    <row r="2832" spans="1:8">
      <c r="A2832" s="326">
        <v>9194686</v>
      </c>
      <c r="B2832" s="329" t="s">
        <v>1390</v>
      </c>
      <c r="C2832" s="23"/>
      <c r="D2832" s="23">
        <v>1</v>
      </c>
      <c r="E2832" s="24">
        <v>1618.66</v>
      </c>
      <c r="F2832" s="24">
        <f>E2832/100*$I$2*Main!$AF$2</f>
        <v>0</v>
      </c>
      <c r="G2832" s="25">
        <f>F2832*Main!$AF$4</f>
        <v>0</v>
      </c>
      <c r="H2832" s="151"/>
    </row>
    <row r="2833" spans="1:8">
      <c r="A2833" s="326">
        <v>9194687</v>
      </c>
      <c r="B2833" s="329" t="s">
        <v>1391</v>
      </c>
      <c r="C2833" s="23"/>
      <c r="D2833" s="23">
        <v>1</v>
      </c>
      <c r="E2833" s="24">
        <v>1635.61</v>
      </c>
      <c r="F2833" s="24">
        <f>E2833/100*$I$2*Main!$AF$2</f>
        <v>0</v>
      </c>
      <c r="G2833" s="25">
        <f>F2833*Main!$AF$4</f>
        <v>0</v>
      </c>
      <c r="H2833" s="151"/>
    </row>
    <row r="2834" spans="1:8">
      <c r="A2834" s="326">
        <v>9194688</v>
      </c>
      <c r="B2834" s="329" t="s">
        <v>1392</v>
      </c>
      <c r="C2834" s="23"/>
      <c r="D2834" s="23">
        <v>1</v>
      </c>
      <c r="E2834" s="24">
        <v>1647.72</v>
      </c>
      <c r="F2834" s="24">
        <f>E2834/100*$I$2*Main!$AF$2</f>
        <v>0</v>
      </c>
      <c r="G2834" s="25">
        <f>F2834*Main!$AF$4</f>
        <v>0</v>
      </c>
      <c r="H2834" s="151"/>
    </row>
    <row r="2835" spans="1:8">
      <c r="A2835" s="326">
        <v>9194689</v>
      </c>
      <c r="B2835" s="329" t="s">
        <v>1393</v>
      </c>
      <c r="C2835" s="23"/>
      <c r="D2835" s="23">
        <v>1</v>
      </c>
      <c r="E2835" s="24">
        <v>1659.79</v>
      </c>
      <c r="F2835" s="24">
        <f>E2835/100*$I$2*Main!$AF$2</f>
        <v>0</v>
      </c>
      <c r="G2835" s="25">
        <f>F2835*Main!$AF$4</f>
        <v>0</v>
      </c>
      <c r="H2835" s="151"/>
    </row>
    <row r="2836" spans="1:8">
      <c r="A2836" s="326">
        <v>9194658</v>
      </c>
      <c r="B2836" s="329" t="s">
        <v>1386</v>
      </c>
      <c r="C2836" s="23"/>
      <c r="D2836" s="23">
        <v>1</v>
      </c>
      <c r="E2836" s="24">
        <v>579.64</v>
      </c>
      <c r="F2836" s="24">
        <f>E2836/100*$I$2*Main!$AF$2</f>
        <v>0</v>
      </c>
      <c r="G2836" s="25">
        <f>F2836*Main!$AF$4</f>
        <v>0</v>
      </c>
      <c r="H2836" s="151"/>
    </row>
    <row r="2837" spans="1:8">
      <c r="A2837" s="326">
        <v>9194705</v>
      </c>
      <c r="B2837" s="329" t="s">
        <v>1394</v>
      </c>
      <c r="C2837" s="23"/>
      <c r="D2837" s="23">
        <v>1</v>
      </c>
      <c r="E2837" s="24">
        <v>2031.08</v>
      </c>
      <c r="F2837" s="24">
        <f>E2837/100*$I$2*Main!$AF$2</f>
        <v>0</v>
      </c>
      <c r="G2837" s="25">
        <f>F2837*Main!$AF$4</f>
        <v>0</v>
      </c>
      <c r="H2837" s="151"/>
    </row>
    <row r="2838" spans="1:8">
      <c r="A2838" s="326">
        <v>9194706</v>
      </c>
      <c r="B2838" s="329" t="s">
        <v>1395</v>
      </c>
      <c r="C2838" s="23"/>
      <c r="D2838" s="23">
        <v>1</v>
      </c>
      <c r="E2838" s="24">
        <v>2042.92</v>
      </c>
      <c r="F2838" s="24">
        <f>E2838/100*$I$2*Main!$AF$2</f>
        <v>0</v>
      </c>
      <c r="G2838" s="25">
        <f>F2838*Main!$AF$4</f>
        <v>0</v>
      </c>
      <c r="H2838" s="151"/>
    </row>
    <row r="2839" spans="1:8">
      <c r="A2839" s="326">
        <v>9194707</v>
      </c>
      <c r="B2839" s="329" t="s">
        <v>1396</v>
      </c>
      <c r="C2839" s="23"/>
      <c r="D2839" s="23">
        <v>1</v>
      </c>
      <c r="E2839" s="24">
        <v>2057.71</v>
      </c>
      <c r="F2839" s="24">
        <f>E2839/100*$I$2*Main!$AF$2</f>
        <v>0</v>
      </c>
      <c r="G2839" s="25">
        <f>F2839*Main!$AF$4</f>
        <v>0</v>
      </c>
      <c r="H2839" s="151"/>
    </row>
    <row r="2840" spans="1:8">
      <c r="A2840" s="326">
        <v>9194708</v>
      </c>
      <c r="B2840" s="329" t="s">
        <v>1397</v>
      </c>
      <c r="C2840" s="23"/>
      <c r="D2840" s="23">
        <v>1</v>
      </c>
      <c r="E2840" s="24">
        <v>2078.4</v>
      </c>
      <c r="F2840" s="24">
        <f>E2840/100*$I$2*Main!$AF$2</f>
        <v>0</v>
      </c>
      <c r="G2840" s="25">
        <f>F2840*Main!$AF$4</f>
        <v>0</v>
      </c>
      <c r="H2840" s="151"/>
    </row>
    <row r="2841" spans="1:8">
      <c r="A2841" s="326">
        <v>9194709</v>
      </c>
      <c r="B2841" s="329" t="s">
        <v>1398</v>
      </c>
      <c r="C2841" s="23"/>
      <c r="D2841" s="23">
        <v>1</v>
      </c>
      <c r="E2841" s="24">
        <v>2093.1999999999998</v>
      </c>
      <c r="F2841" s="24">
        <f>E2841/100*$I$2*Main!$AF$2</f>
        <v>0</v>
      </c>
      <c r="G2841" s="25">
        <f>F2841*Main!$AF$4</f>
        <v>0</v>
      </c>
      <c r="H2841" s="151"/>
    </row>
    <row r="2842" spans="1:8">
      <c r="A2842" s="326">
        <v>9194710</v>
      </c>
      <c r="B2842" s="329" t="s">
        <v>1399</v>
      </c>
      <c r="C2842" s="23"/>
      <c r="D2842" s="23">
        <v>1</v>
      </c>
      <c r="E2842" s="24">
        <v>2107.98</v>
      </c>
      <c r="F2842" s="24">
        <f>E2842/100*$I$2*Main!$AF$2</f>
        <v>0</v>
      </c>
      <c r="G2842" s="25">
        <f>F2842*Main!$AF$4</f>
        <v>0</v>
      </c>
      <c r="H2842" s="151"/>
    </row>
    <row r="2843" spans="1:8">
      <c r="A2843" s="326">
        <v>9194661</v>
      </c>
      <c r="B2843" s="329" t="s">
        <v>1387</v>
      </c>
      <c r="C2843" s="23"/>
      <c r="D2843" s="23">
        <v>1</v>
      </c>
      <c r="E2843" s="24">
        <v>941.89</v>
      </c>
      <c r="F2843" s="24">
        <f>E2843/100*$I$2*Main!$AF$2</f>
        <v>0</v>
      </c>
      <c r="G2843" s="25">
        <f>F2843*Main!$AF$4</f>
        <v>0</v>
      </c>
      <c r="H2843" s="151"/>
    </row>
    <row r="2844" spans="1:8">
      <c r="A2844" s="326">
        <v>9194804</v>
      </c>
      <c r="B2844" s="329" t="s">
        <v>4011</v>
      </c>
      <c r="C2844" s="23" t="s">
        <v>52</v>
      </c>
      <c r="D2844" s="23">
        <v>1</v>
      </c>
      <c r="E2844" s="24">
        <v>3213.71</v>
      </c>
      <c r="F2844" s="24">
        <f>E2844/100*$I$2*Main!$AF$2</f>
        <v>0</v>
      </c>
      <c r="G2844" s="25">
        <f>F2844*Main!$AF$4</f>
        <v>0</v>
      </c>
      <c r="H2844" s="151"/>
    </row>
    <row r="2845" spans="1:8">
      <c r="A2845" s="326">
        <v>9194805</v>
      </c>
      <c r="B2845" s="329" t="s">
        <v>4012</v>
      </c>
      <c r="C2845" s="23" t="s">
        <v>52</v>
      </c>
      <c r="D2845" s="23">
        <v>1</v>
      </c>
      <c r="E2845" s="24">
        <v>3237.92</v>
      </c>
      <c r="F2845" s="24">
        <f>E2845/100*$I$2*Main!$AF$2</f>
        <v>0</v>
      </c>
      <c r="G2845" s="25">
        <f>F2845*Main!$AF$4</f>
        <v>0</v>
      </c>
      <c r="H2845" s="151"/>
    </row>
    <row r="2846" spans="1:8">
      <c r="A2846" s="326">
        <v>9194806</v>
      </c>
      <c r="B2846" s="329" t="s">
        <v>4013</v>
      </c>
      <c r="C2846" s="23" t="s">
        <v>52</v>
      </c>
      <c r="D2846" s="23">
        <v>1</v>
      </c>
      <c r="E2846" s="24">
        <v>3268.16</v>
      </c>
      <c r="F2846" s="24">
        <f>E2846/100*$I$2*Main!$AF$2</f>
        <v>0</v>
      </c>
      <c r="G2846" s="25">
        <f>F2846*Main!$AF$4</f>
        <v>0</v>
      </c>
      <c r="H2846" s="151"/>
    </row>
    <row r="2847" spans="1:8">
      <c r="A2847" s="326">
        <v>9194807</v>
      </c>
      <c r="B2847" s="329" t="s">
        <v>1400</v>
      </c>
      <c r="C2847" s="23"/>
      <c r="D2847" s="23">
        <v>1</v>
      </c>
      <c r="E2847" s="24">
        <v>3310.54</v>
      </c>
      <c r="F2847" s="24">
        <f>E2847/100*$I$2*Main!$AF$2</f>
        <v>0</v>
      </c>
      <c r="G2847" s="25">
        <f>F2847*Main!$AF$4</f>
        <v>0</v>
      </c>
      <c r="H2847" s="151"/>
    </row>
    <row r="2848" spans="1:8">
      <c r="A2848" s="326">
        <v>9194808</v>
      </c>
      <c r="B2848" s="329" t="s">
        <v>1401</v>
      </c>
      <c r="C2848" s="23"/>
      <c r="D2848" s="23">
        <v>1</v>
      </c>
      <c r="E2848" s="24">
        <v>3340.78</v>
      </c>
      <c r="F2848" s="24">
        <f>E2848/100*$I$2*Main!$AF$2</f>
        <v>0</v>
      </c>
      <c r="G2848" s="25">
        <f>F2848*Main!$AF$4</f>
        <v>0</v>
      </c>
      <c r="H2848" s="151"/>
    </row>
    <row r="2849" spans="1:8">
      <c r="A2849" s="326">
        <v>9194809</v>
      </c>
      <c r="B2849" s="329" t="s">
        <v>1402</v>
      </c>
      <c r="C2849" s="23"/>
      <c r="D2849" s="23">
        <v>1</v>
      </c>
      <c r="E2849" s="24">
        <v>3371.06</v>
      </c>
      <c r="F2849" s="24">
        <f>E2849/100*$I$2*Main!$AF$2</f>
        <v>0</v>
      </c>
      <c r="G2849" s="25">
        <f>F2849*Main!$AF$4</f>
        <v>0</v>
      </c>
      <c r="H2849" s="151"/>
    </row>
    <row r="2850" spans="1:8">
      <c r="A2850" s="326">
        <v>9196318</v>
      </c>
      <c r="B2850" s="329" t="s">
        <v>1406</v>
      </c>
      <c r="C2850" s="23"/>
      <c r="D2850" s="23">
        <v>1</v>
      </c>
      <c r="E2850" s="24">
        <v>1376.6</v>
      </c>
      <c r="F2850" s="24">
        <f>E2850/100*$I$2*Main!$AF$2</f>
        <v>0</v>
      </c>
      <c r="G2850" s="25">
        <f>F2850*Main!$AF$4</f>
        <v>0</v>
      </c>
      <c r="H2850" s="151"/>
    </row>
    <row r="2851" spans="1:8">
      <c r="A2851" s="326">
        <v>9194825</v>
      </c>
      <c r="B2851" s="329" t="s">
        <v>4014</v>
      </c>
      <c r="C2851" s="23" t="s">
        <v>52</v>
      </c>
      <c r="D2851" s="23">
        <v>1</v>
      </c>
      <c r="E2851" s="24">
        <v>3836.96</v>
      </c>
      <c r="F2851" s="24">
        <f>E2851/100*$I$2*Main!$AF$2</f>
        <v>0</v>
      </c>
      <c r="G2851" s="25">
        <f>F2851*Main!$AF$4</f>
        <v>0</v>
      </c>
      <c r="H2851" s="151"/>
    </row>
    <row r="2852" spans="1:8">
      <c r="A2852" s="326">
        <v>9194826</v>
      </c>
      <c r="B2852" s="329" t="s">
        <v>4015</v>
      </c>
      <c r="C2852" s="23" t="s">
        <v>52</v>
      </c>
      <c r="D2852" s="23">
        <v>1</v>
      </c>
      <c r="E2852" s="24">
        <v>3866.56</v>
      </c>
      <c r="F2852" s="24">
        <f>E2852/100*$I$2*Main!$AF$2</f>
        <v>0</v>
      </c>
      <c r="G2852" s="25">
        <f>F2852*Main!$AF$4</f>
        <v>0</v>
      </c>
      <c r="H2852" s="151"/>
    </row>
    <row r="2853" spans="1:8">
      <c r="A2853" s="326">
        <v>9194827</v>
      </c>
      <c r="B2853" s="329" t="s">
        <v>4016</v>
      </c>
      <c r="C2853" s="23" t="s">
        <v>52</v>
      </c>
      <c r="D2853" s="23">
        <v>1</v>
      </c>
      <c r="E2853" s="24">
        <v>3903.54</v>
      </c>
      <c r="F2853" s="24">
        <f>E2853/100*$I$2*Main!$AF$2</f>
        <v>0</v>
      </c>
      <c r="G2853" s="25">
        <f>F2853*Main!$AF$4</f>
        <v>0</v>
      </c>
      <c r="H2853" s="151"/>
    </row>
    <row r="2854" spans="1:8">
      <c r="A2854" s="326">
        <v>9194828</v>
      </c>
      <c r="B2854" s="329" t="s">
        <v>1403</v>
      </c>
      <c r="C2854" s="23"/>
      <c r="D2854" s="23">
        <v>1</v>
      </c>
      <c r="E2854" s="24">
        <v>3955.32</v>
      </c>
      <c r="F2854" s="24">
        <f>E2854/100*$I$2*Main!$AF$2</f>
        <v>0</v>
      </c>
      <c r="G2854" s="25">
        <f>F2854*Main!$AF$4</f>
        <v>0</v>
      </c>
      <c r="H2854" s="151"/>
    </row>
    <row r="2855" spans="1:8">
      <c r="A2855" s="326">
        <v>9194829</v>
      </c>
      <c r="B2855" s="329" t="s">
        <v>1404</v>
      </c>
      <c r="C2855" s="23"/>
      <c r="D2855" s="23">
        <v>1</v>
      </c>
      <c r="E2855" s="24">
        <v>3992.28</v>
      </c>
      <c r="F2855" s="24">
        <f>E2855/100*$I$2*Main!$AF$2</f>
        <v>0</v>
      </c>
      <c r="G2855" s="25">
        <f>F2855*Main!$AF$4</f>
        <v>0</v>
      </c>
      <c r="H2855" s="151"/>
    </row>
    <row r="2856" spans="1:8">
      <c r="A2856" s="326">
        <v>9194830</v>
      </c>
      <c r="B2856" s="329" t="s">
        <v>1405</v>
      </c>
      <c r="C2856" s="23"/>
      <c r="D2856" s="23">
        <v>1</v>
      </c>
      <c r="E2856" s="24">
        <v>4029.26</v>
      </c>
      <c r="F2856" s="24">
        <f>E2856/100*$I$2*Main!$AF$2</f>
        <v>0</v>
      </c>
      <c r="G2856" s="25">
        <f>F2856*Main!$AF$4</f>
        <v>0</v>
      </c>
      <c r="H2856" s="151"/>
    </row>
    <row r="2857" spans="1:8">
      <c r="A2857" s="326">
        <v>9196321</v>
      </c>
      <c r="B2857" s="329" t="s">
        <v>1407</v>
      </c>
      <c r="C2857" s="23"/>
      <c r="D2857" s="23">
        <v>1</v>
      </c>
      <c r="E2857" s="24">
        <v>1738.87</v>
      </c>
      <c r="F2857" s="24">
        <f>E2857/100*$I$2*Main!$AF$2</f>
        <v>0</v>
      </c>
      <c r="G2857" s="25">
        <f>F2857*Main!$AF$4</f>
        <v>0</v>
      </c>
      <c r="H2857" s="151"/>
    </row>
    <row r="2858" spans="1:8">
      <c r="A2858" s="326">
        <v>9194730</v>
      </c>
      <c r="B2858" s="329" t="s">
        <v>1408</v>
      </c>
      <c r="C2858" s="23"/>
      <c r="D2858" s="23">
        <v>20</v>
      </c>
      <c r="E2858" s="24">
        <v>2246.5300000000002</v>
      </c>
      <c r="F2858" s="24">
        <f>E2858/100*$I$2*Main!$AF$2</f>
        <v>0</v>
      </c>
      <c r="G2858" s="25">
        <f>F2858*Main!$AF$4</f>
        <v>0</v>
      </c>
      <c r="H2858" s="151"/>
    </row>
    <row r="2859" spans="1:8">
      <c r="A2859" s="326">
        <v>9194732</v>
      </c>
      <c r="B2859" s="329" t="s">
        <v>1409</v>
      </c>
      <c r="C2859" s="23"/>
      <c r="D2859" s="23">
        <v>20</v>
      </c>
      <c r="E2859" s="24">
        <v>2475.9499999999998</v>
      </c>
      <c r="F2859" s="24">
        <f>E2859/100*$I$2*Main!$AF$2</f>
        <v>0</v>
      </c>
      <c r="G2859" s="25">
        <f>F2859*Main!$AF$4</f>
        <v>0</v>
      </c>
      <c r="H2859" s="151"/>
    </row>
    <row r="2860" spans="1:8">
      <c r="A2860" s="326">
        <v>9194734</v>
      </c>
      <c r="B2860" s="329" t="s">
        <v>1410</v>
      </c>
      <c r="C2860" s="23"/>
      <c r="D2860" s="23">
        <v>20</v>
      </c>
      <c r="E2860" s="24">
        <v>3775.3</v>
      </c>
      <c r="F2860" s="24">
        <f>E2860/100*$I$2*Main!$AF$2</f>
        <v>0</v>
      </c>
      <c r="G2860" s="25">
        <f>F2860*Main!$AF$4</f>
        <v>0</v>
      </c>
      <c r="H2860" s="151"/>
    </row>
    <row r="2861" spans="1:8">
      <c r="A2861" s="326">
        <v>9194783</v>
      </c>
      <c r="B2861" s="329" t="s">
        <v>4017</v>
      </c>
      <c r="C2861" s="23"/>
      <c r="D2861" s="23">
        <v>20</v>
      </c>
      <c r="E2861" s="24">
        <v>3867.62</v>
      </c>
      <c r="F2861" s="24">
        <f>E2861/100*$I$2*Main!$AF$2</f>
        <v>0</v>
      </c>
      <c r="G2861" s="25">
        <f>F2861*Main!$AF$4</f>
        <v>0</v>
      </c>
      <c r="H2861" s="151"/>
    </row>
    <row r="2862" spans="1:8">
      <c r="A2862" s="326">
        <v>9293502</v>
      </c>
      <c r="B2862" s="329" t="s">
        <v>4017</v>
      </c>
      <c r="C2862" s="23"/>
      <c r="D2862" s="23">
        <v>20</v>
      </c>
      <c r="E2862" s="24">
        <v>3867.62</v>
      </c>
      <c r="F2862" s="24">
        <f>E2862/100*$I$2*Main!$AF$2</f>
        <v>0</v>
      </c>
      <c r="G2862" s="25">
        <f>F2862*Main!$AF$4</f>
        <v>0</v>
      </c>
      <c r="H2862" s="151"/>
    </row>
    <row r="2863" spans="1:8">
      <c r="A2863" s="326">
        <v>9194765</v>
      </c>
      <c r="B2863" s="329" t="s">
        <v>1411</v>
      </c>
      <c r="C2863" s="23"/>
      <c r="D2863" s="23">
        <v>1</v>
      </c>
      <c r="E2863" s="24">
        <v>4874.59</v>
      </c>
      <c r="F2863" s="24">
        <f>E2863/100*$I$2*Main!$AF$2</f>
        <v>0</v>
      </c>
      <c r="G2863" s="25">
        <f>F2863*Main!$AF$4</f>
        <v>0</v>
      </c>
      <c r="H2863" s="151"/>
    </row>
    <row r="2864" spans="1:8">
      <c r="A2864" s="326">
        <v>9196348</v>
      </c>
      <c r="B2864" s="329" t="s">
        <v>1412</v>
      </c>
      <c r="C2864" s="23"/>
      <c r="D2864" s="23">
        <v>1</v>
      </c>
      <c r="E2864" s="24">
        <v>724.55</v>
      </c>
      <c r="F2864" s="24">
        <f>E2864/100*$I$2*Main!$AF$2</f>
        <v>0</v>
      </c>
      <c r="G2864" s="25">
        <f>F2864*Main!$AF$4</f>
        <v>0</v>
      </c>
      <c r="H2864" s="151"/>
    </row>
    <row r="2865" spans="1:8">
      <c r="A2865" s="326">
        <v>9204258</v>
      </c>
      <c r="B2865" s="329" t="s">
        <v>1413</v>
      </c>
      <c r="C2865" s="23"/>
      <c r="D2865" s="23">
        <v>1</v>
      </c>
      <c r="E2865" s="24">
        <v>1449.07</v>
      </c>
      <c r="F2865" s="24">
        <f>E2865/100*$I$2*Main!$AF$2</f>
        <v>0</v>
      </c>
      <c r="G2865" s="25">
        <f>F2865*Main!$AF$4</f>
        <v>0</v>
      </c>
      <c r="H2865" s="151"/>
    </row>
    <row r="2866" spans="1:8">
      <c r="A2866" s="326">
        <v>9293517</v>
      </c>
      <c r="B2866" s="329" t="s">
        <v>1413</v>
      </c>
      <c r="C2866" s="23"/>
      <c r="D2866" s="23">
        <v>1</v>
      </c>
      <c r="E2866" s="24">
        <v>1730.71</v>
      </c>
      <c r="F2866" s="24">
        <f>E2866/100*$I$2*Main!$AF$2</f>
        <v>0</v>
      </c>
      <c r="G2866" s="25">
        <f>F2866*Main!$AF$4</f>
        <v>0</v>
      </c>
      <c r="H2866" s="151"/>
    </row>
    <row r="2867" spans="1:8">
      <c r="A2867" s="326">
        <v>9194615</v>
      </c>
      <c r="B2867" s="329" t="s">
        <v>1414</v>
      </c>
      <c r="C2867" s="23"/>
      <c r="D2867" s="23">
        <v>1</v>
      </c>
      <c r="E2867" s="24">
        <v>1600.43</v>
      </c>
      <c r="F2867" s="24">
        <f>E2867/100*$I$2*Main!$AF$2</f>
        <v>0</v>
      </c>
      <c r="G2867" s="25">
        <f>F2867*Main!$AF$4</f>
        <v>0</v>
      </c>
      <c r="H2867" s="151"/>
    </row>
    <row r="2868" spans="1:8">
      <c r="A2868" s="326">
        <v>9196154</v>
      </c>
      <c r="B2868" s="329" t="s">
        <v>4018</v>
      </c>
      <c r="C2868" s="23" t="s">
        <v>52</v>
      </c>
      <c r="D2868" s="23">
        <v>1</v>
      </c>
      <c r="E2868" s="24">
        <v>756.98</v>
      </c>
      <c r="F2868" s="24">
        <f>E2868/100*$I$2*Main!$AF$2</f>
        <v>0</v>
      </c>
      <c r="G2868" s="25">
        <f>F2868*Main!$AF$4</f>
        <v>0</v>
      </c>
      <c r="H2868" s="151"/>
    </row>
    <row r="2869" spans="1:8">
      <c r="A2869" s="326">
        <v>9196155</v>
      </c>
      <c r="B2869" s="329" t="s">
        <v>1415</v>
      </c>
      <c r="C2869" s="23"/>
      <c r="D2869" s="23">
        <v>1</v>
      </c>
      <c r="E2869" s="24">
        <v>783.59</v>
      </c>
      <c r="F2869" s="24">
        <f>E2869/100*$I$2*Main!$AF$2</f>
        <v>0</v>
      </c>
      <c r="G2869" s="25">
        <f>F2869*Main!$AF$4</f>
        <v>0</v>
      </c>
      <c r="H2869" s="151"/>
    </row>
    <row r="2870" spans="1:8">
      <c r="A2870" s="326">
        <v>9196156</v>
      </c>
      <c r="B2870" s="329" t="s">
        <v>1416</v>
      </c>
      <c r="C2870" s="23"/>
      <c r="D2870" s="23">
        <v>1</v>
      </c>
      <c r="E2870" s="24">
        <v>802.62</v>
      </c>
      <c r="F2870" s="24">
        <f>E2870/100*$I$2*Main!$AF$2</f>
        <v>0</v>
      </c>
      <c r="G2870" s="25">
        <f>F2870*Main!$AF$4</f>
        <v>0</v>
      </c>
      <c r="H2870" s="151"/>
    </row>
    <row r="2871" spans="1:8">
      <c r="A2871" s="326">
        <v>9196157</v>
      </c>
      <c r="B2871" s="329" t="s">
        <v>1417</v>
      </c>
      <c r="C2871" s="23"/>
      <c r="D2871" s="23">
        <v>1</v>
      </c>
      <c r="E2871" s="24">
        <v>821.64</v>
      </c>
      <c r="F2871" s="24">
        <f>E2871/100*$I$2*Main!$AF$2</f>
        <v>0</v>
      </c>
      <c r="G2871" s="25">
        <f>F2871*Main!$AF$4</f>
        <v>0</v>
      </c>
      <c r="H2871" s="151"/>
    </row>
    <row r="2872" spans="1:8">
      <c r="A2872" s="326">
        <v>9206224</v>
      </c>
      <c r="B2872" s="329" t="s">
        <v>4019</v>
      </c>
      <c r="C2872" s="23" t="s">
        <v>52</v>
      </c>
      <c r="D2872" s="23">
        <v>1</v>
      </c>
      <c r="E2872" s="24">
        <v>1618.66</v>
      </c>
      <c r="F2872" s="24">
        <f>E2872/100*$I$2*Main!$AF$2</f>
        <v>0</v>
      </c>
      <c r="G2872" s="25">
        <f>F2872*Main!$AF$4</f>
        <v>0</v>
      </c>
      <c r="H2872" s="151"/>
    </row>
    <row r="2873" spans="1:8">
      <c r="A2873" s="326">
        <v>9206225</v>
      </c>
      <c r="B2873" s="329" t="s">
        <v>4020</v>
      </c>
      <c r="C2873" s="23" t="s">
        <v>52</v>
      </c>
      <c r="D2873" s="23">
        <v>1</v>
      </c>
      <c r="E2873" s="24">
        <v>1635.61</v>
      </c>
      <c r="F2873" s="24">
        <f>E2873/100*$I$2*Main!$AF$2</f>
        <v>0</v>
      </c>
      <c r="G2873" s="25">
        <f>F2873*Main!$AF$4</f>
        <v>0</v>
      </c>
      <c r="H2873" s="151"/>
    </row>
    <row r="2874" spans="1:8">
      <c r="A2874" s="326">
        <v>9206227</v>
      </c>
      <c r="B2874" s="329" t="s">
        <v>1418</v>
      </c>
      <c r="C2874" s="23"/>
      <c r="D2874" s="23">
        <v>1</v>
      </c>
      <c r="E2874" s="24">
        <v>1647.72</v>
      </c>
      <c r="F2874" s="24">
        <f>E2874/100*$I$2*Main!$AF$2</f>
        <v>0</v>
      </c>
      <c r="G2874" s="25">
        <f>F2874*Main!$AF$4</f>
        <v>0</v>
      </c>
      <c r="H2874" s="151"/>
    </row>
    <row r="2875" spans="1:8">
      <c r="A2875" s="326">
        <v>9206230</v>
      </c>
      <c r="B2875" s="329" t="s">
        <v>4021</v>
      </c>
      <c r="C2875" s="23" t="s">
        <v>52</v>
      </c>
      <c r="D2875" s="23">
        <v>1</v>
      </c>
      <c r="E2875" s="24">
        <v>1659.79</v>
      </c>
      <c r="F2875" s="24">
        <f>E2875/100*$I$2*Main!$AF$2</f>
        <v>0</v>
      </c>
      <c r="G2875" s="25">
        <f>F2875*Main!$AF$4</f>
        <v>0</v>
      </c>
      <c r="H2875" s="151"/>
    </row>
    <row r="2876" spans="1:8">
      <c r="A2876" s="326">
        <v>9206326</v>
      </c>
      <c r="B2876" s="329" t="s">
        <v>1419</v>
      </c>
      <c r="C2876" s="23"/>
      <c r="D2876" s="23">
        <v>1</v>
      </c>
      <c r="E2876" s="24">
        <v>4269.2299999999996</v>
      </c>
      <c r="F2876" s="24">
        <f>E2876/100*$I$2*Main!$AF$2</f>
        <v>0</v>
      </c>
      <c r="G2876" s="25">
        <f>F2876*Main!$AF$4</f>
        <v>0</v>
      </c>
      <c r="H2876" s="151"/>
    </row>
    <row r="2877" spans="1:8">
      <c r="A2877" s="326">
        <v>9206329</v>
      </c>
      <c r="B2877" s="329" t="s">
        <v>1420</v>
      </c>
      <c r="C2877" s="23"/>
      <c r="D2877" s="23">
        <v>1</v>
      </c>
      <c r="E2877" s="24">
        <v>4674.71</v>
      </c>
      <c r="F2877" s="24">
        <f>E2877/100*$I$2*Main!$AF$2</f>
        <v>0</v>
      </c>
      <c r="G2877" s="25">
        <f>F2877*Main!$AF$4</f>
        <v>0</v>
      </c>
      <c r="H2877" s="151"/>
    </row>
    <row r="2878" spans="1:8">
      <c r="A2878" s="326">
        <v>9194434</v>
      </c>
      <c r="B2878" s="329" t="s">
        <v>1421</v>
      </c>
      <c r="C2878" s="23"/>
      <c r="D2878" s="23">
        <v>18</v>
      </c>
      <c r="E2878" s="24">
        <v>1544.33</v>
      </c>
      <c r="F2878" s="24">
        <f>E2878/100*$I$2*Main!$AF$2</f>
        <v>0</v>
      </c>
      <c r="G2878" s="25">
        <f>F2878*Main!$AF$4</f>
        <v>0</v>
      </c>
      <c r="H2878" s="151"/>
    </row>
    <row r="2879" spans="1:8">
      <c r="A2879" s="326">
        <v>9194435</v>
      </c>
      <c r="B2879" s="329" t="s">
        <v>1422</v>
      </c>
      <c r="C2879" s="23"/>
      <c r="D2879" s="23">
        <v>18</v>
      </c>
      <c r="E2879" s="24">
        <v>1544.33</v>
      </c>
      <c r="F2879" s="24">
        <f>E2879/100*$I$2*Main!$AF$2</f>
        <v>0</v>
      </c>
      <c r="G2879" s="25">
        <f>F2879*Main!$AF$4</f>
        <v>0</v>
      </c>
      <c r="H2879" s="151"/>
    </row>
    <row r="2880" spans="1:8">
      <c r="A2880" s="326">
        <v>9194418</v>
      </c>
      <c r="B2880" s="329" t="s">
        <v>1423</v>
      </c>
      <c r="C2880" s="23"/>
      <c r="D2880" s="23">
        <v>18</v>
      </c>
      <c r="E2880" s="24">
        <v>569.26</v>
      </c>
      <c r="F2880" s="24">
        <f>E2880/100*$I$2*Main!$AF$2</f>
        <v>0</v>
      </c>
      <c r="G2880" s="25">
        <f>F2880*Main!$AF$4</f>
        <v>0</v>
      </c>
      <c r="H2880" s="151"/>
    </row>
    <row r="2881" spans="1:8">
      <c r="A2881" s="326">
        <v>9194419</v>
      </c>
      <c r="B2881" s="329" t="s">
        <v>1424</v>
      </c>
      <c r="C2881" s="23"/>
      <c r="D2881" s="23">
        <v>18</v>
      </c>
      <c r="E2881" s="24">
        <v>569.26</v>
      </c>
      <c r="F2881" s="24">
        <f>E2881/100*$I$2*Main!$AF$2</f>
        <v>0</v>
      </c>
      <c r="G2881" s="25">
        <f>F2881*Main!$AF$4</f>
        <v>0</v>
      </c>
      <c r="H2881" s="151"/>
    </row>
    <row r="2882" spans="1:8">
      <c r="A2882" s="326">
        <v>9194420</v>
      </c>
      <c r="B2882" s="329" t="s">
        <v>1425</v>
      </c>
      <c r="C2882" s="23"/>
      <c r="D2882" s="23">
        <v>18</v>
      </c>
      <c r="E2882" s="24">
        <v>591.94000000000005</v>
      </c>
      <c r="F2882" s="24">
        <f>E2882/100*$I$2*Main!$AF$2</f>
        <v>0</v>
      </c>
      <c r="G2882" s="25">
        <f>F2882*Main!$AF$4</f>
        <v>0</v>
      </c>
      <c r="H2882" s="151"/>
    </row>
    <row r="2883" spans="1:8">
      <c r="A2883" s="326">
        <v>9194421</v>
      </c>
      <c r="B2883" s="329" t="s">
        <v>1426</v>
      </c>
      <c r="C2883" s="23"/>
      <c r="D2883" s="23">
        <v>18</v>
      </c>
      <c r="E2883" s="24">
        <v>591.94000000000005</v>
      </c>
      <c r="F2883" s="24">
        <f>E2883/100*$I$2*Main!$AF$2</f>
        <v>0</v>
      </c>
      <c r="G2883" s="25">
        <f>F2883*Main!$AF$4</f>
        <v>0</v>
      </c>
      <c r="H2883" s="151"/>
    </row>
    <row r="2884" spans="1:8">
      <c r="A2884" s="326">
        <v>9194422</v>
      </c>
      <c r="B2884" s="329" t="s">
        <v>1427</v>
      </c>
      <c r="C2884" s="23"/>
      <c r="D2884" s="23">
        <v>18</v>
      </c>
      <c r="E2884" s="24">
        <v>619.42999999999995</v>
      </c>
      <c r="F2884" s="24">
        <f>E2884/100*$I$2*Main!$AF$2</f>
        <v>0</v>
      </c>
      <c r="G2884" s="25">
        <f>F2884*Main!$AF$4</f>
        <v>0</v>
      </c>
      <c r="H2884" s="151"/>
    </row>
    <row r="2885" spans="1:8">
      <c r="A2885" s="326">
        <v>9194423</v>
      </c>
      <c r="B2885" s="329" t="s">
        <v>1428</v>
      </c>
      <c r="C2885" s="23"/>
      <c r="D2885" s="23">
        <v>18</v>
      </c>
      <c r="E2885" s="24">
        <v>619.42999999999995</v>
      </c>
      <c r="F2885" s="24">
        <f>E2885/100*$I$2*Main!$AF$2</f>
        <v>0</v>
      </c>
      <c r="G2885" s="25">
        <f>F2885*Main!$AF$4</f>
        <v>0</v>
      </c>
      <c r="H2885" s="151"/>
    </row>
    <row r="2886" spans="1:8">
      <c r="A2886" s="326">
        <v>9194424</v>
      </c>
      <c r="B2886" s="329" t="s">
        <v>1429</v>
      </c>
      <c r="C2886" s="23"/>
      <c r="D2886" s="23">
        <v>18</v>
      </c>
      <c r="E2886" s="24">
        <v>661.91</v>
      </c>
      <c r="F2886" s="24">
        <f>E2886/100*$I$2*Main!$AF$2</f>
        <v>0</v>
      </c>
      <c r="G2886" s="25">
        <f>F2886*Main!$AF$4</f>
        <v>0</v>
      </c>
      <c r="H2886" s="151"/>
    </row>
    <row r="2887" spans="1:8">
      <c r="A2887" s="326">
        <v>9194425</v>
      </c>
      <c r="B2887" s="329" t="s">
        <v>1430</v>
      </c>
      <c r="C2887" s="23"/>
      <c r="D2887" s="23">
        <v>18</v>
      </c>
      <c r="E2887" s="24">
        <v>661.91</v>
      </c>
      <c r="F2887" s="24">
        <f>E2887/100*$I$2*Main!$AF$2</f>
        <v>0</v>
      </c>
      <c r="G2887" s="25">
        <f>F2887*Main!$AF$4</f>
        <v>0</v>
      </c>
      <c r="H2887" s="151"/>
    </row>
    <row r="2888" spans="1:8">
      <c r="A2888" s="326">
        <v>9194426</v>
      </c>
      <c r="B2888" s="329" t="s">
        <v>1431</v>
      </c>
      <c r="C2888" s="23"/>
      <c r="D2888" s="23">
        <v>18</v>
      </c>
      <c r="E2888" s="24">
        <v>690.41</v>
      </c>
      <c r="F2888" s="24">
        <f>E2888/100*$I$2*Main!$AF$2</f>
        <v>0</v>
      </c>
      <c r="G2888" s="25">
        <f>F2888*Main!$AF$4</f>
        <v>0</v>
      </c>
      <c r="H2888" s="151"/>
    </row>
    <row r="2889" spans="1:8">
      <c r="A2889" s="326">
        <v>9194427</v>
      </c>
      <c r="B2889" s="329" t="s">
        <v>1432</v>
      </c>
      <c r="C2889" s="23"/>
      <c r="D2889" s="23">
        <v>18</v>
      </c>
      <c r="E2889" s="24">
        <v>690.41</v>
      </c>
      <c r="F2889" s="24">
        <f>E2889/100*$I$2*Main!$AF$2</f>
        <v>0</v>
      </c>
      <c r="G2889" s="25">
        <f>F2889*Main!$AF$4</f>
        <v>0</v>
      </c>
      <c r="H2889" s="151"/>
    </row>
    <row r="2890" spans="1:8">
      <c r="A2890" s="326">
        <v>9194428</v>
      </c>
      <c r="B2890" s="329" t="s">
        <v>1433</v>
      </c>
      <c r="C2890" s="23"/>
      <c r="D2890" s="23">
        <v>18</v>
      </c>
      <c r="E2890" s="24">
        <v>719.32</v>
      </c>
      <c r="F2890" s="24">
        <f>E2890/100*$I$2*Main!$AF$2</f>
        <v>0</v>
      </c>
      <c r="G2890" s="25">
        <f>F2890*Main!$AF$4</f>
        <v>0</v>
      </c>
      <c r="H2890" s="151"/>
    </row>
    <row r="2891" spans="1:8">
      <c r="A2891" s="326">
        <v>9194429</v>
      </c>
      <c r="B2891" s="329" t="s">
        <v>1434</v>
      </c>
      <c r="C2891" s="23"/>
      <c r="D2891" s="23">
        <v>18</v>
      </c>
      <c r="E2891" s="24">
        <v>719.32</v>
      </c>
      <c r="F2891" s="24">
        <f>E2891/100*$I$2*Main!$AF$2</f>
        <v>0</v>
      </c>
      <c r="G2891" s="25">
        <f>F2891*Main!$AF$4</f>
        <v>0</v>
      </c>
      <c r="H2891" s="151"/>
    </row>
    <row r="2892" spans="1:8">
      <c r="A2892" s="326">
        <v>9194625</v>
      </c>
      <c r="B2892" s="329" t="s">
        <v>1437</v>
      </c>
      <c r="C2892" s="23"/>
      <c r="D2892" s="23">
        <v>40</v>
      </c>
      <c r="E2892" s="24">
        <v>275.8</v>
      </c>
      <c r="F2892" s="24">
        <f>E2892/100*$I$2*Main!$AF$2</f>
        <v>0</v>
      </c>
      <c r="G2892" s="25">
        <f>F2892*Main!$AF$4</f>
        <v>0</v>
      </c>
      <c r="H2892" s="151"/>
    </row>
    <row r="2893" spans="1:8">
      <c r="A2893" s="326">
        <v>9194626</v>
      </c>
      <c r="B2893" s="329" t="s">
        <v>1438</v>
      </c>
      <c r="C2893" s="23"/>
      <c r="D2893" s="23">
        <v>40</v>
      </c>
      <c r="E2893" s="24">
        <v>275.8</v>
      </c>
      <c r="F2893" s="24">
        <f>E2893/100*$I$2*Main!$AF$2</f>
        <v>0</v>
      </c>
      <c r="G2893" s="25">
        <f>F2893*Main!$AF$4</f>
        <v>0</v>
      </c>
      <c r="H2893" s="151"/>
    </row>
    <row r="2894" spans="1:8">
      <c r="A2894" s="326">
        <v>9194629</v>
      </c>
      <c r="B2894" s="329" t="s">
        <v>1439</v>
      </c>
      <c r="C2894" s="23"/>
      <c r="D2894" s="23">
        <v>40</v>
      </c>
      <c r="E2894" s="24">
        <v>180.72</v>
      </c>
      <c r="F2894" s="24">
        <f>E2894/100*$I$2*Main!$AF$2</f>
        <v>0</v>
      </c>
      <c r="G2894" s="25">
        <f>F2894*Main!$AF$4</f>
        <v>0</v>
      </c>
      <c r="H2894" s="151"/>
    </row>
    <row r="2895" spans="1:8">
      <c r="A2895" s="326">
        <v>9194630</v>
      </c>
      <c r="B2895" s="329" t="s">
        <v>1440</v>
      </c>
      <c r="C2895" s="23"/>
      <c r="D2895" s="23">
        <v>40</v>
      </c>
      <c r="E2895" s="24">
        <v>180.72</v>
      </c>
      <c r="F2895" s="24">
        <f>E2895/100*$I$2*Main!$AF$2</f>
        <v>0</v>
      </c>
      <c r="G2895" s="25">
        <f>F2895*Main!$AF$4</f>
        <v>0</v>
      </c>
      <c r="H2895" s="151"/>
    </row>
    <row r="2896" spans="1:8">
      <c r="A2896" s="326">
        <v>9194637</v>
      </c>
      <c r="B2896" s="329" t="s">
        <v>1441</v>
      </c>
      <c r="C2896" s="23"/>
      <c r="D2896" s="23">
        <v>40</v>
      </c>
      <c r="E2896" s="24">
        <v>332.87</v>
      </c>
      <c r="F2896" s="24">
        <f>E2896/100*$I$2*Main!$AF$2</f>
        <v>0</v>
      </c>
      <c r="G2896" s="25">
        <f>F2896*Main!$AF$4</f>
        <v>0</v>
      </c>
      <c r="H2896" s="151"/>
    </row>
    <row r="2897" spans="1:8">
      <c r="A2897" s="326">
        <v>9194638</v>
      </c>
      <c r="B2897" s="329" t="s">
        <v>1442</v>
      </c>
      <c r="C2897" s="23"/>
      <c r="D2897" s="23">
        <v>40</v>
      </c>
      <c r="E2897" s="24">
        <v>332.87</v>
      </c>
      <c r="F2897" s="24">
        <f>E2897/100*$I$2*Main!$AF$2</f>
        <v>0</v>
      </c>
      <c r="G2897" s="25">
        <f>F2897*Main!$AF$4</f>
        <v>0</v>
      </c>
      <c r="H2897" s="151"/>
    </row>
    <row r="2898" spans="1:8">
      <c r="A2898" s="326">
        <v>9194641</v>
      </c>
      <c r="B2898" s="329" t="s">
        <v>1443</v>
      </c>
      <c r="C2898" s="23"/>
      <c r="D2898" s="23">
        <v>40</v>
      </c>
      <c r="E2898" s="24">
        <v>417.29</v>
      </c>
      <c r="F2898" s="24">
        <f>E2898/100*$I$2*Main!$AF$2</f>
        <v>0</v>
      </c>
      <c r="G2898" s="25">
        <f>F2898*Main!$AF$4</f>
        <v>0</v>
      </c>
      <c r="H2898" s="151"/>
    </row>
    <row r="2899" spans="1:8">
      <c r="A2899" s="326">
        <v>9194642</v>
      </c>
      <c r="B2899" s="329" t="s">
        <v>1444</v>
      </c>
      <c r="C2899" s="23"/>
      <c r="D2899" s="23">
        <v>40</v>
      </c>
      <c r="E2899" s="24">
        <v>417.29</v>
      </c>
      <c r="F2899" s="24">
        <f>E2899/100*$I$2*Main!$AF$2</f>
        <v>0</v>
      </c>
      <c r="G2899" s="25">
        <f>F2899*Main!$AF$4</f>
        <v>0</v>
      </c>
      <c r="H2899" s="151"/>
    </row>
    <row r="2900" spans="1:8">
      <c r="A2900" s="326">
        <v>9194437</v>
      </c>
      <c r="B2900" s="329" t="s">
        <v>4022</v>
      </c>
      <c r="C2900" s="23" t="s">
        <v>52</v>
      </c>
      <c r="D2900" s="23">
        <v>40</v>
      </c>
      <c r="E2900" s="24">
        <v>687.6</v>
      </c>
      <c r="F2900" s="24">
        <f>E2900/100*$I$2*Main!$AF$2</f>
        <v>0</v>
      </c>
      <c r="G2900" s="25">
        <f>F2900*Main!$AF$4</f>
        <v>0</v>
      </c>
      <c r="H2900" s="151"/>
    </row>
    <row r="2901" spans="1:8">
      <c r="A2901" s="326">
        <v>9194452</v>
      </c>
      <c r="B2901" s="329" t="s">
        <v>1445</v>
      </c>
      <c r="C2901" s="23"/>
      <c r="D2901" s="23">
        <v>40</v>
      </c>
      <c r="E2901" s="24">
        <v>364.06</v>
      </c>
      <c r="F2901" s="24">
        <f>E2901/100*$I$2*Main!$AF$2</f>
        <v>0</v>
      </c>
      <c r="G2901" s="25">
        <f>F2901*Main!$AF$4</f>
        <v>0</v>
      </c>
      <c r="H2901" s="151"/>
    </row>
    <row r="2902" spans="1:8">
      <c r="A2902" s="326">
        <v>9194454</v>
      </c>
      <c r="B2902" s="329" t="s">
        <v>1446</v>
      </c>
      <c r="C2902" s="23"/>
      <c r="D2902" s="23">
        <v>40</v>
      </c>
      <c r="E2902" s="24">
        <v>408.28</v>
      </c>
      <c r="F2902" s="24">
        <f>E2902/100*$I$2*Main!$AF$2</f>
        <v>0</v>
      </c>
      <c r="G2902" s="25">
        <f>F2902*Main!$AF$4</f>
        <v>0</v>
      </c>
      <c r="H2902" s="151"/>
    </row>
    <row r="2903" spans="1:8">
      <c r="A2903" s="326">
        <v>9194455</v>
      </c>
      <c r="B2903" s="329" t="s">
        <v>1447</v>
      </c>
      <c r="C2903" s="23"/>
      <c r="D2903" s="23">
        <v>40</v>
      </c>
      <c r="E2903" s="24">
        <v>430.39</v>
      </c>
      <c r="F2903" s="24">
        <f>E2903/100*$I$2*Main!$AF$2</f>
        <v>0</v>
      </c>
      <c r="G2903" s="25">
        <f>F2903*Main!$AF$4</f>
        <v>0</v>
      </c>
      <c r="H2903" s="151"/>
    </row>
    <row r="2904" spans="1:8">
      <c r="A2904" s="326">
        <v>9194456</v>
      </c>
      <c r="B2904" s="329" t="s">
        <v>1448</v>
      </c>
      <c r="C2904" s="23"/>
      <c r="D2904" s="23">
        <v>40</v>
      </c>
      <c r="E2904" s="24">
        <v>452.52</v>
      </c>
      <c r="F2904" s="24">
        <f>E2904/100*$I$2*Main!$AF$2</f>
        <v>0</v>
      </c>
      <c r="G2904" s="25">
        <f>F2904*Main!$AF$4</f>
        <v>0</v>
      </c>
      <c r="H2904" s="151"/>
    </row>
    <row r="2905" spans="1:8">
      <c r="A2905" s="326">
        <v>9194458</v>
      </c>
      <c r="B2905" s="329" t="s">
        <v>1449</v>
      </c>
      <c r="C2905" s="23"/>
      <c r="D2905" s="23">
        <v>40</v>
      </c>
      <c r="E2905" s="24">
        <v>501.01</v>
      </c>
      <c r="F2905" s="24">
        <f>E2905/100*$I$2*Main!$AF$2</f>
        <v>0</v>
      </c>
      <c r="G2905" s="25">
        <f>F2905*Main!$AF$4</f>
        <v>0</v>
      </c>
      <c r="H2905" s="151"/>
    </row>
    <row r="2906" spans="1:8">
      <c r="A2906" s="326">
        <v>9194460</v>
      </c>
      <c r="B2906" s="329" t="s">
        <v>1450</v>
      </c>
      <c r="C2906" s="23"/>
      <c r="D2906" s="23">
        <v>20</v>
      </c>
      <c r="E2906" s="24">
        <v>849.95</v>
      </c>
      <c r="F2906" s="24">
        <f>E2906/100*$I$2*Main!$AF$2</f>
        <v>0</v>
      </c>
      <c r="G2906" s="25">
        <f>F2906*Main!$AF$4</f>
        <v>0</v>
      </c>
      <c r="H2906" s="151"/>
    </row>
    <row r="2907" spans="1:8">
      <c r="A2907" s="326">
        <v>9194461</v>
      </c>
      <c r="B2907" s="329" t="s">
        <v>1451</v>
      </c>
      <c r="C2907" s="23"/>
      <c r="D2907" s="23">
        <v>20</v>
      </c>
      <c r="E2907" s="24">
        <v>894.16</v>
      </c>
      <c r="F2907" s="24">
        <f>E2907/100*$I$2*Main!$AF$2</f>
        <v>0</v>
      </c>
      <c r="G2907" s="25">
        <f>F2907*Main!$AF$4</f>
        <v>0</v>
      </c>
      <c r="H2907" s="151"/>
    </row>
    <row r="2908" spans="1:8">
      <c r="A2908" s="326">
        <v>9194463</v>
      </c>
      <c r="B2908" s="329" t="s">
        <v>4023</v>
      </c>
      <c r="C2908" s="23" t="s">
        <v>52</v>
      </c>
      <c r="D2908" s="23">
        <v>20</v>
      </c>
      <c r="E2908" s="24">
        <v>1026.8499999999999</v>
      </c>
      <c r="F2908" s="24">
        <f>E2908/100*$I$2*Main!$AF$2</f>
        <v>0</v>
      </c>
      <c r="G2908" s="25">
        <f>F2908*Main!$AF$4</f>
        <v>0</v>
      </c>
      <c r="H2908" s="151"/>
    </row>
    <row r="2909" spans="1:8">
      <c r="A2909" s="326">
        <v>9194480</v>
      </c>
      <c r="B2909" s="329" t="s">
        <v>1452</v>
      </c>
      <c r="C2909" s="23"/>
      <c r="D2909" s="23">
        <v>20</v>
      </c>
      <c r="E2909" s="24">
        <v>619.05999999999995</v>
      </c>
      <c r="F2909" s="24">
        <f>E2909/100*$I$2*Main!$AF$2</f>
        <v>0</v>
      </c>
      <c r="G2909" s="25">
        <f>F2909*Main!$AF$4</f>
        <v>0</v>
      </c>
      <c r="H2909" s="151"/>
    </row>
    <row r="2910" spans="1:8">
      <c r="A2910" s="326">
        <v>9194482</v>
      </c>
      <c r="B2910" s="329" t="s">
        <v>1453</v>
      </c>
      <c r="C2910" s="23"/>
      <c r="D2910" s="23">
        <v>20</v>
      </c>
      <c r="E2910" s="24">
        <v>710.03</v>
      </c>
      <c r="F2910" s="24">
        <f>E2910/100*$I$2*Main!$AF$2</f>
        <v>0</v>
      </c>
      <c r="G2910" s="25">
        <f>F2910*Main!$AF$4</f>
        <v>0</v>
      </c>
      <c r="H2910" s="151"/>
    </row>
    <row r="2911" spans="1:8">
      <c r="A2911" s="326">
        <v>9194483</v>
      </c>
      <c r="B2911" s="329" t="s">
        <v>1454</v>
      </c>
      <c r="C2911" s="23"/>
      <c r="D2911" s="23">
        <v>20</v>
      </c>
      <c r="E2911" s="24">
        <v>755.51</v>
      </c>
      <c r="F2911" s="24">
        <f>E2911/100*$I$2*Main!$AF$2</f>
        <v>0</v>
      </c>
      <c r="G2911" s="25">
        <f>F2911*Main!$AF$4</f>
        <v>0</v>
      </c>
      <c r="H2911" s="151"/>
    </row>
    <row r="2912" spans="1:8">
      <c r="A2912" s="326">
        <v>9194484</v>
      </c>
      <c r="B2912" s="329" t="s">
        <v>1455</v>
      </c>
      <c r="C2912" s="23"/>
      <c r="D2912" s="23">
        <v>20</v>
      </c>
      <c r="E2912" s="24">
        <v>801.01</v>
      </c>
      <c r="F2912" s="24">
        <f>E2912/100*$I$2*Main!$AF$2</f>
        <v>0</v>
      </c>
      <c r="G2912" s="25">
        <f>F2912*Main!$AF$4</f>
        <v>0</v>
      </c>
      <c r="H2912" s="151"/>
    </row>
    <row r="2913" spans="1:8">
      <c r="A2913" s="326">
        <v>9194486</v>
      </c>
      <c r="B2913" s="329" t="s">
        <v>1456</v>
      </c>
      <c r="C2913" s="23"/>
      <c r="D2913" s="23">
        <v>20</v>
      </c>
      <c r="E2913" s="24">
        <v>907.38</v>
      </c>
      <c r="F2913" s="24">
        <f>E2913/100*$I$2*Main!$AF$2</f>
        <v>0</v>
      </c>
      <c r="G2913" s="25">
        <f>F2913*Main!$AF$4</f>
        <v>0</v>
      </c>
      <c r="H2913" s="151"/>
    </row>
    <row r="2914" spans="1:8">
      <c r="A2914" s="326">
        <v>9194489</v>
      </c>
      <c r="B2914" s="329" t="s">
        <v>1457</v>
      </c>
      <c r="C2914" s="23"/>
      <c r="D2914" s="23">
        <v>10</v>
      </c>
      <c r="E2914" s="24">
        <v>1372.52</v>
      </c>
      <c r="F2914" s="24">
        <f>E2914/100*$I$2*Main!$AF$2</f>
        <v>0</v>
      </c>
      <c r="G2914" s="25">
        <f>F2914*Main!$AF$4</f>
        <v>0</v>
      </c>
      <c r="H2914" s="151"/>
    </row>
    <row r="2915" spans="1:8">
      <c r="A2915" s="326">
        <v>9194491</v>
      </c>
      <c r="B2915" s="329" t="s">
        <v>1458</v>
      </c>
      <c r="C2915" s="23"/>
      <c r="D2915" s="23">
        <v>10</v>
      </c>
      <c r="E2915" s="24">
        <v>1489.3</v>
      </c>
      <c r="F2915" s="24">
        <f>E2915/100*$I$2*Main!$AF$2</f>
        <v>0</v>
      </c>
      <c r="G2915" s="25">
        <f>F2915*Main!$AF$4</f>
        <v>0</v>
      </c>
      <c r="H2915" s="151"/>
    </row>
    <row r="2916" spans="1:8">
      <c r="A2916" s="326">
        <v>9194493</v>
      </c>
      <c r="B2916" s="329" t="s">
        <v>4024</v>
      </c>
      <c r="C2916" s="23" t="s">
        <v>52</v>
      </c>
      <c r="D2916" s="23">
        <v>10</v>
      </c>
      <c r="E2916" s="24">
        <v>1799.06</v>
      </c>
      <c r="F2916" s="24">
        <f>E2916/100*$I$2*Main!$AF$2</f>
        <v>0</v>
      </c>
      <c r="G2916" s="25">
        <f>F2916*Main!$AF$4</f>
        <v>0</v>
      </c>
      <c r="H2916" s="151"/>
    </row>
    <row r="2917" spans="1:8">
      <c r="A2917" s="326">
        <v>9194550</v>
      </c>
      <c r="B2917" s="329" t="s">
        <v>1459</v>
      </c>
      <c r="C2917" s="23"/>
      <c r="D2917" s="23">
        <v>80</v>
      </c>
      <c r="E2917" s="24">
        <v>330.96</v>
      </c>
      <c r="F2917" s="24">
        <f>E2917/100*$I$2*Main!$AF$2</f>
        <v>0</v>
      </c>
      <c r="G2917" s="25">
        <f>F2917*Main!$AF$4</f>
        <v>0</v>
      </c>
      <c r="H2917" s="151"/>
    </row>
    <row r="2918" spans="1:8">
      <c r="A2918" s="326">
        <v>9194551</v>
      </c>
      <c r="B2918" s="329" t="s">
        <v>1460</v>
      </c>
      <c r="C2918" s="23"/>
      <c r="D2918" s="23">
        <v>80</v>
      </c>
      <c r="E2918" s="24">
        <v>330.96</v>
      </c>
      <c r="F2918" s="24">
        <f>E2918/100*$I$2*Main!$AF$2</f>
        <v>0</v>
      </c>
      <c r="G2918" s="25">
        <f>F2918*Main!$AF$4</f>
        <v>0</v>
      </c>
      <c r="H2918" s="151"/>
    </row>
    <row r="2919" spans="1:8">
      <c r="A2919" s="326">
        <v>9194552</v>
      </c>
      <c r="B2919" s="329" t="s">
        <v>1461</v>
      </c>
      <c r="C2919" s="23"/>
      <c r="D2919" s="23">
        <v>80</v>
      </c>
      <c r="E2919" s="24">
        <v>338.56</v>
      </c>
      <c r="F2919" s="24">
        <f>E2919/100*$I$2*Main!$AF$2</f>
        <v>0</v>
      </c>
      <c r="G2919" s="25">
        <f>F2919*Main!$AF$4</f>
        <v>0</v>
      </c>
      <c r="H2919" s="151"/>
    </row>
    <row r="2920" spans="1:8">
      <c r="A2920" s="326">
        <v>9194553</v>
      </c>
      <c r="B2920" s="329" t="s">
        <v>1462</v>
      </c>
      <c r="C2920" s="23"/>
      <c r="D2920" s="23">
        <v>80</v>
      </c>
      <c r="E2920" s="24">
        <v>338.56</v>
      </c>
      <c r="F2920" s="24">
        <f>E2920/100*$I$2*Main!$AF$2</f>
        <v>0</v>
      </c>
      <c r="G2920" s="25">
        <f>F2920*Main!$AF$4</f>
        <v>0</v>
      </c>
      <c r="H2920" s="151"/>
    </row>
    <row r="2921" spans="1:8">
      <c r="A2921" s="326">
        <v>9194554</v>
      </c>
      <c r="B2921" s="329" t="s">
        <v>1463</v>
      </c>
      <c r="C2921" s="23"/>
      <c r="D2921" s="23">
        <v>80</v>
      </c>
      <c r="E2921" s="24">
        <v>348.08</v>
      </c>
      <c r="F2921" s="24">
        <f>E2921/100*$I$2*Main!$AF$2</f>
        <v>0</v>
      </c>
      <c r="G2921" s="25">
        <f>F2921*Main!$AF$4</f>
        <v>0</v>
      </c>
      <c r="H2921" s="151"/>
    </row>
    <row r="2922" spans="1:8">
      <c r="A2922" s="326">
        <v>9194555</v>
      </c>
      <c r="B2922" s="329" t="s">
        <v>1464</v>
      </c>
      <c r="C2922" s="23"/>
      <c r="D2922" s="23">
        <v>80</v>
      </c>
      <c r="E2922" s="24">
        <v>348.08</v>
      </c>
      <c r="F2922" s="24">
        <f>E2922/100*$I$2*Main!$AF$2</f>
        <v>0</v>
      </c>
      <c r="G2922" s="25">
        <f>F2922*Main!$AF$4</f>
        <v>0</v>
      </c>
      <c r="H2922" s="151"/>
    </row>
    <row r="2923" spans="1:8">
      <c r="A2923" s="326">
        <v>9194556</v>
      </c>
      <c r="B2923" s="329" t="s">
        <v>1465</v>
      </c>
      <c r="C2923" s="23"/>
      <c r="D2923" s="23">
        <v>80</v>
      </c>
      <c r="E2923" s="24">
        <v>361.38</v>
      </c>
      <c r="F2923" s="24">
        <f>E2923/100*$I$2*Main!$AF$2</f>
        <v>0</v>
      </c>
      <c r="G2923" s="25">
        <f>F2923*Main!$AF$4</f>
        <v>0</v>
      </c>
      <c r="H2923" s="151"/>
    </row>
    <row r="2924" spans="1:8">
      <c r="A2924" s="326">
        <v>9194557</v>
      </c>
      <c r="B2924" s="329" t="s">
        <v>1466</v>
      </c>
      <c r="C2924" s="23"/>
      <c r="D2924" s="23">
        <v>80</v>
      </c>
      <c r="E2924" s="24">
        <v>361.38</v>
      </c>
      <c r="F2924" s="24">
        <f>E2924/100*$I$2*Main!$AF$2</f>
        <v>0</v>
      </c>
      <c r="G2924" s="25">
        <f>F2924*Main!$AF$4</f>
        <v>0</v>
      </c>
      <c r="H2924" s="151"/>
    </row>
    <row r="2925" spans="1:8">
      <c r="A2925" s="326">
        <v>9194558</v>
      </c>
      <c r="B2925" s="329" t="s">
        <v>1467</v>
      </c>
      <c r="C2925" s="23"/>
      <c r="D2925" s="23">
        <v>80</v>
      </c>
      <c r="E2925" s="24">
        <v>370.9</v>
      </c>
      <c r="F2925" s="24">
        <f>E2925/100*$I$2*Main!$AF$2</f>
        <v>0</v>
      </c>
      <c r="G2925" s="25">
        <f>F2925*Main!$AF$4</f>
        <v>0</v>
      </c>
      <c r="H2925" s="151"/>
    </row>
    <row r="2926" spans="1:8">
      <c r="A2926" s="326">
        <v>9194559</v>
      </c>
      <c r="B2926" s="329" t="s">
        <v>1468</v>
      </c>
      <c r="C2926" s="23"/>
      <c r="D2926" s="23">
        <v>80</v>
      </c>
      <c r="E2926" s="24">
        <v>370.9</v>
      </c>
      <c r="F2926" s="24">
        <f>E2926/100*$I$2*Main!$AF$2</f>
        <v>0</v>
      </c>
      <c r="G2926" s="25">
        <f>F2926*Main!$AF$4</f>
        <v>0</v>
      </c>
      <c r="H2926" s="151"/>
    </row>
    <row r="2927" spans="1:8">
      <c r="A2927" s="326">
        <v>9194560</v>
      </c>
      <c r="B2927" s="329" t="s">
        <v>1469</v>
      </c>
      <c r="C2927" s="23"/>
      <c r="D2927" s="23">
        <v>80</v>
      </c>
      <c r="E2927" s="24">
        <v>380.41</v>
      </c>
      <c r="F2927" s="24">
        <f>E2927/100*$I$2*Main!$AF$2</f>
        <v>0</v>
      </c>
      <c r="G2927" s="25">
        <f>F2927*Main!$AF$4</f>
        <v>0</v>
      </c>
      <c r="H2927" s="151"/>
    </row>
    <row r="2928" spans="1:8">
      <c r="A2928" s="326">
        <v>9194561</v>
      </c>
      <c r="B2928" s="329" t="s">
        <v>1470</v>
      </c>
      <c r="C2928" s="23"/>
      <c r="D2928" s="23">
        <v>80</v>
      </c>
      <c r="E2928" s="24">
        <v>380.41</v>
      </c>
      <c r="F2928" s="24">
        <f>E2928/100*$I$2*Main!$AF$2</f>
        <v>0</v>
      </c>
      <c r="G2928" s="25">
        <f>F2928*Main!$AF$4</f>
        <v>0</v>
      </c>
      <c r="H2928" s="151"/>
    </row>
    <row r="2929" spans="1:8">
      <c r="A2929" s="326">
        <v>9195038</v>
      </c>
      <c r="B2929" s="329" t="s">
        <v>4025</v>
      </c>
      <c r="C2929" s="23" t="s">
        <v>52</v>
      </c>
      <c r="D2929" s="23">
        <v>80</v>
      </c>
      <c r="E2929" s="24">
        <v>330.96</v>
      </c>
      <c r="F2929" s="24">
        <f>E2929/100*$I$2*Main!$AF$2</f>
        <v>0</v>
      </c>
      <c r="G2929" s="25">
        <f>F2929*Main!$AF$4</f>
        <v>0</v>
      </c>
      <c r="H2929" s="151"/>
    </row>
    <row r="2930" spans="1:8">
      <c r="A2930" s="326">
        <v>9195039</v>
      </c>
      <c r="B2930" s="329" t="s">
        <v>4026</v>
      </c>
      <c r="C2930" s="23" t="s">
        <v>52</v>
      </c>
      <c r="D2930" s="23">
        <v>80</v>
      </c>
      <c r="E2930" s="24">
        <v>330.96</v>
      </c>
      <c r="F2930" s="24">
        <f>E2930/100*$I$2*Main!$AF$2</f>
        <v>0</v>
      </c>
      <c r="G2930" s="25">
        <f>F2930*Main!$AF$4</f>
        <v>0</v>
      </c>
      <c r="H2930" s="151"/>
    </row>
    <row r="2931" spans="1:8">
      <c r="A2931" s="326">
        <v>9195040</v>
      </c>
      <c r="B2931" s="329" t="s">
        <v>4027</v>
      </c>
      <c r="C2931" s="23" t="s">
        <v>52</v>
      </c>
      <c r="D2931" s="23">
        <v>80</v>
      </c>
      <c r="E2931" s="24">
        <v>338.56</v>
      </c>
      <c r="F2931" s="24">
        <f>E2931/100*$I$2*Main!$AF$2</f>
        <v>0</v>
      </c>
      <c r="G2931" s="25">
        <f>F2931*Main!$AF$4</f>
        <v>0</v>
      </c>
      <c r="H2931" s="151"/>
    </row>
    <row r="2932" spans="1:8">
      <c r="A2932" s="326">
        <v>9195041</v>
      </c>
      <c r="B2932" s="329" t="s">
        <v>4028</v>
      </c>
      <c r="C2932" s="23" t="s">
        <v>52</v>
      </c>
      <c r="D2932" s="23">
        <v>80</v>
      </c>
      <c r="E2932" s="24">
        <v>338.56</v>
      </c>
      <c r="F2932" s="24">
        <f>E2932/100*$I$2*Main!$AF$2</f>
        <v>0</v>
      </c>
      <c r="G2932" s="25">
        <f>F2932*Main!$AF$4</f>
        <v>0</v>
      </c>
      <c r="H2932" s="151"/>
    </row>
    <row r="2933" spans="1:8">
      <c r="A2933" s="326">
        <v>9195042</v>
      </c>
      <c r="B2933" s="329" t="s">
        <v>1471</v>
      </c>
      <c r="C2933" s="23"/>
      <c r="D2933" s="23">
        <v>80</v>
      </c>
      <c r="E2933" s="24">
        <v>348.08</v>
      </c>
      <c r="F2933" s="24">
        <f>E2933/100*$I$2*Main!$AF$2</f>
        <v>0</v>
      </c>
      <c r="G2933" s="25">
        <f>F2933*Main!$AF$4</f>
        <v>0</v>
      </c>
      <c r="H2933" s="151"/>
    </row>
    <row r="2934" spans="1:8">
      <c r="A2934" s="326">
        <v>9195043</v>
      </c>
      <c r="B2934" s="329" t="s">
        <v>1472</v>
      </c>
      <c r="C2934" s="23"/>
      <c r="D2934" s="23">
        <v>80</v>
      </c>
      <c r="E2934" s="24">
        <v>348.08</v>
      </c>
      <c r="F2934" s="24">
        <f>E2934/100*$I$2*Main!$AF$2</f>
        <v>0</v>
      </c>
      <c r="G2934" s="25">
        <f>F2934*Main!$AF$4</f>
        <v>0</v>
      </c>
      <c r="H2934" s="151"/>
    </row>
    <row r="2935" spans="1:8">
      <c r="A2935" s="326">
        <v>9195044</v>
      </c>
      <c r="B2935" s="329" t="s">
        <v>1473</v>
      </c>
      <c r="C2935" s="23"/>
      <c r="D2935" s="23">
        <v>1</v>
      </c>
      <c r="E2935" s="24">
        <v>361.38</v>
      </c>
      <c r="F2935" s="24">
        <f>E2935/100*$I$2*Main!$AF$2</f>
        <v>0</v>
      </c>
      <c r="G2935" s="25">
        <f>F2935*Main!$AF$4</f>
        <v>0</v>
      </c>
      <c r="H2935" s="151"/>
    </row>
    <row r="2936" spans="1:8">
      <c r="A2936" s="326">
        <v>9195045</v>
      </c>
      <c r="B2936" s="329" t="s">
        <v>1474</v>
      </c>
      <c r="C2936" s="23"/>
      <c r="D2936" s="23">
        <v>1</v>
      </c>
      <c r="E2936" s="24">
        <v>361.38</v>
      </c>
      <c r="F2936" s="24">
        <f>E2936/100*$I$2*Main!$AF$2</f>
        <v>0</v>
      </c>
      <c r="G2936" s="25">
        <f>F2936*Main!$AF$4</f>
        <v>0</v>
      </c>
      <c r="H2936" s="151"/>
    </row>
    <row r="2937" spans="1:8">
      <c r="A2937" s="326">
        <v>9195046</v>
      </c>
      <c r="B2937" s="329" t="s">
        <v>1475</v>
      </c>
      <c r="C2937" s="23"/>
      <c r="D2937" s="23">
        <v>1</v>
      </c>
      <c r="E2937" s="24">
        <v>370.9</v>
      </c>
      <c r="F2937" s="24">
        <f>E2937/100*$I$2*Main!$AF$2</f>
        <v>0</v>
      </c>
      <c r="G2937" s="25">
        <f>F2937*Main!$AF$4</f>
        <v>0</v>
      </c>
      <c r="H2937" s="151"/>
    </row>
    <row r="2938" spans="1:8">
      <c r="A2938" s="326">
        <v>9195047</v>
      </c>
      <c r="B2938" s="329" t="s">
        <v>1476</v>
      </c>
      <c r="C2938" s="23"/>
      <c r="D2938" s="23">
        <v>1</v>
      </c>
      <c r="E2938" s="24">
        <v>370.9</v>
      </c>
      <c r="F2938" s="24">
        <f>E2938/100*$I$2*Main!$AF$2</f>
        <v>0</v>
      </c>
      <c r="G2938" s="25">
        <f>F2938*Main!$AF$4</f>
        <v>0</v>
      </c>
      <c r="H2938" s="151"/>
    </row>
    <row r="2939" spans="1:8">
      <c r="A2939" s="326">
        <v>9195048</v>
      </c>
      <c r="B2939" s="329" t="s">
        <v>1477</v>
      </c>
      <c r="C2939" s="23"/>
      <c r="D2939" s="23">
        <v>1</v>
      </c>
      <c r="E2939" s="24">
        <v>380.41</v>
      </c>
      <c r="F2939" s="24">
        <f>E2939/100*$I$2*Main!$AF$2</f>
        <v>0</v>
      </c>
      <c r="G2939" s="25">
        <f>F2939*Main!$AF$4</f>
        <v>0</v>
      </c>
      <c r="H2939" s="151"/>
    </row>
    <row r="2940" spans="1:8">
      <c r="A2940" s="326">
        <v>9195049</v>
      </c>
      <c r="B2940" s="329" t="s">
        <v>1478</v>
      </c>
      <c r="C2940" s="23"/>
      <c r="D2940" s="23">
        <v>1</v>
      </c>
      <c r="E2940" s="24">
        <v>380.41</v>
      </c>
      <c r="F2940" s="24">
        <f>E2940/100*$I$2*Main!$AF$2</f>
        <v>0</v>
      </c>
      <c r="G2940" s="25">
        <f>F2940*Main!$AF$4</f>
        <v>0</v>
      </c>
      <c r="H2940" s="151"/>
    </row>
    <row r="2941" spans="1:8">
      <c r="A2941" s="326">
        <v>9206258</v>
      </c>
      <c r="B2941" s="329" t="s">
        <v>1479</v>
      </c>
      <c r="C2941" s="23"/>
      <c r="D2941" s="23">
        <v>1</v>
      </c>
      <c r="E2941" s="24">
        <v>331.69</v>
      </c>
      <c r="F2941" s="24">
        <f>E2941/100*$I$2*Main!$AF$2</f>
        <v>0</v>
      </c>
      <c r="G2941" s="25">
        <f>F2941*Main!$AF$4</f>
        <v>0</v>
      </c>
      <c r="H2941" s="151"/>
    </row>
    <row r="2942" spans="1:8">
      <c r="A2942" s="326">
        <v>9194691</v>
      </c>
      <c r="B2942" s="329" t="s">
        <v>1482</v>
      </c>
      <c r="C2942" s="23"/>
      <c r="D2942" s="23">
        <v>1</v>
      </c>
      <c r="E2942" s="24">
        <v>1596.88</v>
      </c>
      <c r="F2942" s="24">
        <f>E2942/100*$I$2*Main!$AF$2</f>
        <v>0</v>
      </c>
      <c r="G2942" s="25">
        <f>F2942*Main!$AF$4</f>
        <v>0</v>
      </c>
      <c r="H2942" s="151"/>
    </row>
    <row r="2943" spans="1:8">
      <c r="A2943" s="326">
        <v>9194692</v>
      </c>
      <c r="B2943" s="329" t="s">
        <v>1483</v>
      </c>
      <c r="C2943" s="23"/>
      <c r="D2943" s="23">
        <v>1</v>
      </c>
      <c r="E2943" s="24">
        <v>1606.54</v>
      </c>
      <c r="F2943" s="24">
        <f>E2943/100*$I$2*Main!$AF$2</f>
        <v>0</v>
      </c>
      <c r="G2943" s="25">
        <f>F2943*Main!$AF$4</f>
        <v>0</v>
      </c>
      <c r="H2943" s="151"/>
    </row>
    <row r="2944" spans="1:8">
      <c r="A2944" s="326">
        <v>9194693</v>
      </c>
      <c r="B2944" s="329" t="s">
        <v>1484</v>
      </c>
      <c r="C2944" s="23"/>
      <c r="D2944" s="23">
        <v>1</v>
      </c>
      <c r="E2944" s="24">
        <v>1618.66</v>
      </c>
      <c r="F2944" s="24">
        <f>E2944/100*$I$2*Main!$AF$2</f>
        <v>0</v>
      </c>
      <c r="G2944" s="25">
        <f>F2944*Main!$AF$4</f>
        <v>0</v>
      </c>
      <c r="H2944" s="151"/>
    </row>
    <row r="2945" spans="1:8">
      <c r="A2945" s="326">
        <v>9194694</v>
      </c>
      <c r="B2945" s="329" t="s">
        <v>1485</v>
      </c>
      <c r="C2945" s="23"/>
      <c r="D2945" s="23">
        <v>1</v>
      </c>
      <c r="E2945" s="24">
        <v>1635.61</v>
      </c>
      <c r="F2945" s="24">
        <f>E2945/100*$I$2*Main!$AF$2</f>
        <v>0</v>
      </c>
      <c r="G2945" s="25">
        <f>F2945*Main!$AF$4</f>
        <v>0</v>
      </c>
      <c r="H2945" s="151"/>
    </row>
    <row r="2946" spans="1:8">
      <c r="A2946" s="326">
        <v>9194695</v>
      </c>
      <c r="B2946" s="329" t="s">
        <v>1486</v>
      </c>
      <c r="C2946" s="23"/>
      <c r="D2946" s="23">
        <v>1</v>
      </c>
      <c r="E2946" s="24">
        <v>1647.72</v>
      </c>
      <c r="F2946" s="24">
        <f>E2946/100*$I$2*Main!$AF$2</f>
        <v>0</v>
      </c>
      <c r="G2946" s="25">
        <f>F2946*Main!$AF$4</f>
        <v>0</v>
      </c>
      <c r="H2946" s="151"/>
    </row>
    <row r="2947" spans="1:8">
      <c r="A2947" s="326">
        <v>9194696</v>
      </c>
      <c r="B2947" s="329" t="s">
        <v>1487</v>
      </c>
      <c r="C2947" s="23"/>
      <c r="D2947" s="23">
        <v>1</v>
      </c>
      <c r="E2947" s="24">
        <v>1659.79</v>
      </c>
      <c r="F2947" s="24">
        <f>E2947/100*$I$2*Main!$AF$2</f>
        <v>0</v>
      </c>
      <c r="G2947" s="25">
        <f>F2947*Main!$AF$4</f>
        <v>0</v>
      </c>
      <c r="H2947" s="151"/>
    </row>
    <row r="2948" spans="1:8">
      <c r="A2948" s="326">
        <v>9194659</v>
      </c>
      <c r="B2948" s="329" t="s">
        <v>1480</v>
      </c>
      <c r="C2948" s="23"/>
      <c r="D2948" s="23">
        <v>1</v>
      </c>
      <c r="E2948" s="24">
        <v>579.64</v>
      </c>
      <c r="F2948" s="24">
        <f>E2948/100*$I$2*Main!$AF$2</f>
        <v>0</v>
      </c>
      <c r="G2948" s="25">
        <f>F2948*Main!$AF$4</f>
        <v>0</v>
      </c>
      <c r="H2948" s="151"/>
    </row>
    <row r="2949" spans="1:8">
      <c r="A2949" s="326">
        <v>9194712</v>
      </c>
      <c r="B2949" s="329" t="s">
        <v>1488</v>
      </c>
      <c r="C2949" s="23"/>
      <c r="D2949" s="23">
        <v>1</v>
      </c>
      <c r="E2949" s="24">
        <v>2031.08</v>
      </c>
      <c r="F2949" s="24">
        <f>E2949/100*$I$2*Main!$AF$2</f>
        <v>0</v>
      </c>
      <c r="G2949" s="25">
        <f>F2949*Main!$AF$4</f>
        <v>0</v>
      </c>
      <c r="H2949" s="151"/>
    </row>
    <row r="2950" spans="1:8">
      <c r="A2950" s="326">
        <v>9194713</v>
      </c>
      <c r="B2950" s="329" t="s">
        <v>1489</v>
      </c>
      <c r="C2950" s="23"/>
      <c r="D2950" s="23">
        <v>1</v>
      </c>
      <c r="E2950" s="24">
        <v>2042.92</v>
      </c>
      <c r="F2950" s="24">
        <f>E2950/100*$I$2*Main!$AF$2</f>
        <v>0</v>
      </c>
      <c r="G2950" s="25">
        <f>F2950*Main!$AF$4</f>
        <v>0</v>
      </c>
      <c r="H2950" s="151"/>
    </row>
    <row r="2951" spans="1:8">
      <c r="A2951" s="326">
        <v>9194714</v>
      </c>
      <c r="B2951" s="329" t="s">
        <v>1490</v>
      </c>
      <c r="C2951" s="23"/>
      <c r="D2951" s="23">
        <v>1</v>
      </c>
      <c r="E2951" s="24">
        <v>2057.71</v>
      </c>
      <c r="F2951" s="24">
        <f>E2951/100*$I$2*Main!$AF$2</f>
        <v>0</v>
      </c>
      <c r="G2951" s="25">
        <f>F2951*Main!$AF$4</f>
        <v>0</v>
      </c>
      <c r="H2951" s="151"/>
    </row>
    <row r="2952" spans="1:8">
      <c r="A2952" s="326">
        <v>9194715</v>
      </c>
      <c r="B2952" s="329" t="s">
        <v>1491</v>
      </c>
      <c r="C2952" s="23"/>
      <c r="D2952" s="23">
        <v>1</v>
      </c>
      <c r="E2952" s="24">
        <v>2078.4</v>
      </c>
      <c r="F2952" s="24">
        <f>E2952/100*$I$2*Main!$AF$2</f>
        <v>0</v>
      </c>
      <c r="G2952" s="25">
        <f>F2952*Main!$AF$4</f>
        <v>0</v>
      </c>
      <c r="H2952" s="151"/>
    </row>
    <row r="2953" spans="1:8">
      <c r="A2953" s="326">
        <v>9194716</v>
      </c>
      <c r="B2953" s="329" t="s">
        <v>1492</v>
      </c>
      <c r="C2953" s="23"/>
      <c r="D2953" s="23">
        <v>1</v>
      </c>
      <c r="E2953" s="24">
        <v>2093.1999999999998</v>
      </c>
      <c r="F2953" s="24">
        <f>E2953/100*$I$2*Main!$AF$2</f>
        <v>0</v>
      </c>
      <c r="G2953" s="25">
        <f>F2953*Main!$AF$4</f>
        <v>0</v>
      </c>
      <c r="H2953" s="151"/>
    </row>
    <row r="2954" spans="1:8">
      <c r="A2954" s="326">
        <v>9194717</v>
      </c>
      <c r="B2954" s="329" t="s">
        <v>1493</v>
      </c>
      <c r="C2954" s="23"/>
      <c r="D2954" s="23">
        <v>1</v>
      </c>
      <c r="E2954" s="24">
        <v>2107.98</v>
      </c>
      <c r="F2954" s="24">
        <f>E2954/100*$I$2*Main!$AF$2</f>
        <v>0</v>
      </c>
      <c r="G2954" s="25">
        <f>F2954*Main!$AF$4</f>
        <v>0</v>
      </c>
      <c r="H2954" s="151"/>
    </row>
    <row r="2955" spans="1:8">
      <c r="A2955" s="326">
        <v>9194662</v>
      </c>
      <c r="B2955" s="329" t="s">
        <v>1481</v>
      </c>
      <c r="C2955" s="23"/>
      <c r="D2955" s="23">
        <v>1</v>
      </c>
      <c r="E2955" s="24">
        <v>941.89</v>
      </c>
      <c r="F2955" s="24">
        <f>E2955/100*$I$2*Main!$AF$2</f>
        <v>0</v>
      </c>
      <c r="G2955" s="25">
        <f>F2955*Main!$AF$4</f>
        <v>0</v>
      </c>
      <c r="H2955" s="151"/>
    </row>
    <row r="2956" spans="1:8">
      <c r="A2956" s="326">
        <v>9194811</v>
      </c>
      <c r="B2956" s="329" t="s">
        <v>4029</v>
      </c>
      <c r="C2956" s="23" t="s">
        <v>52</v>
      </c>
      <c r="D2956" s="23">
        <v>1</v>
      </c>
      <c r="E2956" s="24">
        <v>3213.71</v>
      </c>
      <c r="F2956" s="24">
        <f>E2956/100*$I$2*Main!$AF$2</f>
        <v>0</v>
      </c>
      <c r="G2956" s="25">
        <f>F2956*Main!$AF$4</f>
        <v>0</v>
      </c>
      <c r="H2956" s="151"/>
    </row>
    <row r="2957" spans="1:8">
      <c r="A2957" s="326">
        <v>9194812</v>
      </c>
      <c r="B2957" s="329" t="s">
        <v>4030</v>
      </c>
      <c r="C2957" s="23" t="s">
        <v>52</v>
      </c>
      <c r="D2957" s="23">
        <v>1</v>
      </c>
      <c r="E2957" s="24">
        <v>3237.92</v>
      </c>
      <c r="F2957" s="24">
        <f>E2957/100*$I$2*Main!$AF$2</f>
        <v>0</v>
      </c>
      <c r="G2957" s="25">
        <f>F2957*Main!$AF$4</f>
        <v>0</v>
      </c>
      <c r="H2957" s="151"/>
    </row>
    <row r="2958" spans="1:8">
      <c r="A2958" s="326">
        <v>9194813</v>
      </c>
      <c r="B2958" s="329" t="s">
        <v>4031</v>
      </c>
      <c r="C2958" s="23" t="s">
        <v>52</v>
      </c>
      <c r="D2958" s="23">
        <v>1</v>
      </c>
      <c r="E2958" s="24">
        <v>3268.16</v>
      </c>
      <c r="F2958" s="24">
        <f>E2958/100*$I$2*Main!$AF$2</f>
        <v>0</v>
      </c>
      <c r="G2958" s="25">
        <f>F2958*Main!$AF$4</f>
        <v>0</v>
      </c>
      <c r="H2958" s="151"/>
    </row>
    <row r="2959" spans="1:8">
      <c r="A2959" s="326">
        <v>9194814</v>
      </c>
      <c r="B2959" s="329" t="s">
        <v>1494</v>
      </c>
      <c r="C2959" s="23"/>
      <c r="D2959" s="23">
        <v>1</v>
      </c>
      <c r="E2959" s="24">
        <v>3310.54</v>
      </c>
      <c r="F2959" s="24">
        <f>E2959/100*$I$2*Main!$AF$2</f>
        <v>0</v>
      </c>
      <c r="G2959" s="25">
        <f>F2959*Main!$AF$4</f>
        <v>0</v>
      </c>
      <c r="H2959" s="151"/>
    </row>
    <row r="2960" spans="1:8">
      <c r="A2960" s="326">
        <v>9194815</v>
      </c>
      <c r="B2960" s="329" t="s">
        <v>1495</v>
      </c>
      <c r="C2960" s="23"/>
      <c r="D2960" s="23">
        <v>1</v>
      </c>
      <c r="E2960" s="24">
        <v>3340.78</v>
      </c>
      <c r="F2960" s="24">
        <f>E2960/100*$I$2*Main!$AF$2</f>
        <v>0</v>
      </c>
      <c r="G2960" s="25">
        <f>F2960*Main!$AF$4</f>
        <v>0</v>
      </c>
      <c r="H2960" s="151"/>
    </row>
    <row r="2961" spans="1:8">
      <c r="A2961" s="326">
        <v>9194816</v>
      </c>
      <c r="B2961" s="329" t="s">
        <v>1496</v>
      </c>
      <c r="C2961" s="23"/>
      <c r="D2961" s="23">
        <v>1</v>
      </c>
      <c r="E2961" s="24">
        <v>3371.06</v>
      </c>
      <c r="F2961" s="24">
        <f>E2961/100*$I$2*Main!$AF$2</f>
        <v>0</v>
      </c>
      <c r="G2961" s="25">
        <f>F2961*Main!$AF$4</f>
        <v>0</v>
      </c>
      <c r="H2961" s="151"/>
    </row>
    <row r="2962" spans="1:8">
      <c r="A2962" s="326">
        <v>9196319</v>
      </c>
      <c r="B2962" s="329" t="s">
        <v>1500</v>
      </c>
      <c r="C2962" s="23"/>
      <c r="D2962" s="23">
        <v>1</v>
      </c>
      <c r="E2962" s="24">
        <v>1376.6</v>
      </c>
      <c r="F2962" s="24">
        <f>E2962/100*$I$2*Main!$AF$2</f>
        <v>0</v>
      </c>
      <c r="G2962" s="25">
        <f>F2962*Main!$AF$4</f>
        <v>0</v>
      </c>
      <c r="H2962" s="151"/>
    </row>
    <row r="2963" spans="1:8">
      <c r="A2963" s="326">
        <v>9194832</v>
      </c>
      <c r="B2963" s="329" t="s">
        <v>4032</v>
      </c>
      <c r="C2963" s="23" t="s">
        <v>52</v>
      </c>
      <c r="D2963" s="23">
        <v>1</v>
      </c>
      <c r="E2963" s="24">
        <v>3836.96</v>
      </c>
      <c r="F2963" s="24">
        <f>E2963/100*$I$2*Main!$AF$2</f>
        <v>0</v>
      </c>
      <c r="G2963" s="25">
        <f>F2963*Main!$AF$4</f>
        <v>0</v>
      </c>
      <c r="H2963" s="151"/>
    </row>
    <row r="2964" spans="1:8">
      <c r="A2964" s="326">
        <v>9194833</v>
      </c>
      <c r="B2964" s="329" t="s">
        <v>4033</v>
      </c>
      <c r="C2964" s="23" t="s">
        <v>52</v>
      </c>
      <c r="D2964" s="23">
        <v>1</v>
      </c>
      <c r="E2964" s="24">
        <v>3866.56</v>
      </c>
      <c r="F2964" s="24">
        <f>E2964/100*$I$2*Main!$AF$2</f>
        <v>0</v>
      </c>
      <c r="G2964" s="25">
        <f>F2964*Main!$AF$4</f>
        <v>0</v>
      </c>
      <c r="H2964" s="151"/>
    </row>
    <row r="2965" spans="1:8">
      <c r="A2965" s="326">
        <v>9194834</v>
      </c>
      <c r="B2965" s="329" t="s">
        <v>4034</v>
      </c>
      <c r="C2965" s="23" t="s">
        <v>52</v>
      </c>
      <c r="D2965" s="23">
        <v>1</v>
      </c>
      <c r="E2965" s="24">
        <v>3903.54</v>
      </c>
      <c r="F2965" s="24">
        <f>E2965/100*$I$2*Main!$AF$2</f>
        <v>0</v>
      </c>
      <c r="G2965" s="25">
        <f>F2965*Main!$AF$4</f>
        <v>0</v>
      </c>
      <c r="H2965" s="151"/>
    </row>
    <row r="2966" spans="1:8">
      <c r="A2966" s="326">
        <v>9194835</v>
      </c>
      <c r="B2966" s="329" t="s">
        <v>1497</v>
      </c>
      <c r="C2966" s="23"/>
      <c r="D2966" s="23">
        <v>1</v>
      </c>
      <c r="E2966" s="24">
        <v>3955.32</v>
      </c>
      <c r="F2966" s="24">
        <f>E2966/100*$I$2*Main!$AF$2</f>
        <v>0</v>
      </c>
      <c r="G2966" s="25">
        <f>F2966*Main!$AF$4</f>
        <v>0</v>
      </c>
      <c r="H2966" s="151"/>
    </row>
    <row r="2967" spans="1:8">
      <c r="A2967" s="326">
        <v>9194836</v>
      </c>
      <c r="B2967" s="329" t="s">
        <v>1498</v>
      </c>
      <c r="C2967" s="23"/>
      <c r="D2967" s="23">
        <v>1</v>
      </c>
      <c r="E2967" s="24">
        <v>3992.28</v>
      </c>
      <c r="F2967" s="24">
        <f>E2967/100*$I$2*Main!$AF$2</f>
        <v>0</v>
      </c>
      <c r="G2967" s="25">
        <f>F2967*Main!$AF$4</f>
        <v>0</v>
      </c>
      <c r="H2967" s="151"/>
    </row>
    <row r="2968" spans="1:8">
      <c r="A2968" s="326">
        <v>9194837</v>
      </c>
      <c r="B2968" s="329" t="s">
        <v>1499</v>
      </c>
      <c r="C2968" s="23"/>
      <c r="D2968" s="23">
        <v>1</v>
      </c>
      <c r="E2968" s="24">
        <v>4029.26</v>
      </c>
      <c r="F2968" s="24">
        <f>E2968/100*$I$2*Main!$AF$2</f>
        <v>0</v>
      </c>
      <c r="G2968" s="25">
        <f>F2968*Main!$AF$4</f>
        <v>0</v>
      </c>
      <c r="H2968" s="151"/>
    </row>
    <row r="2969" spans="1:8">
      <c r="A2969" s="326">
        <v>9196322</v>
      </c>
      <c r="B2969" s="329" t="s">
        <v>1501</v>
      </c>
      <c r="C2969" s="23"/>
      <c r="D2969" s="23">
        <v>1</v>
      </c>
      <c r="E2969" s="24">
        <v>1738.87</v>
      </c>
      <c r="F2969" s="24">
        <f>E2969/100*$I$2*Main!$AF$2</f>
        <v>0</v>
      </c>
      <c r="G2969" s="25">
        <f>F2969*Main!$AF$4</f>
        <v>0</v>
      </c>
      <c r="H2969" s="151"/>
    </row>
    <row r="2970" spans="1:8">
      <c r="A2970" s="326">
        <v>9194739</v>
      </c>
      <c r="B2970" s="329" t="s">
        <v>1502</v>
      </c>
      <c r="C2970" s="23"/>
      <c r="D2970" s="23">
        <v>20</v>
      </c>
      <c r="E2970" s="24">
        <v>2246.5300000000002</v>
      </c>
      <c r="F2970" s="24">
        <f>E2970/100*$I$2*Main!$AF$2</f>
        <v>0</v>
      </c>
      <c r="G2970" s="25">
        <f>F2970*Main!$AF$4</f>
        <v>0</v>
      </c>
      <c r="H2970" s="151"/>
    </row>
    <row r="2971" spans="1:8">
      <c r="A2971" s="326">
        <v>9194741</v>
      </c>
      <c r="B2971" s="329" t="s">
        <v>1503</v>
      </c>
      <c r="C2971" s="23"/>
      <c r="D2971" s="23">
        <v>20</v>
      </c>
      <c r="E2971" s="24">
        <v>2475.9499999999998</v>
      </c>
      <c r="F2971" s="24">
        <f>E2971/100*$I$2*Main!$AF$2</f>
        <v>0</v>
      </c>
      <c r="G2971" s="25">
        <f>F2971*Main!$AF$4</f>
        <v>0</v>
      </c>
      <c r="H2971" s="151"/>
    </row>
    <row r="2972" spans="1:8">
      <c r="A2972" s="326">
        <v>9194743</v>
      </c>
      <c r="B2972" s="329" t="s">
        <v>1504</v>
      </c>
      <c r="C2972" s="23"/>
      <c r="D2972" s="23">
        <v>20</v>
      </c>
      <c r="E2972" s="24">
        <v>3775.3</v>
      </c>
      <c r="F2972" s="24">
        <f>E2972/100*$I$2*Main!$AF$2</f>
        <v>0</v>
      </c>
      <c r="G2972" s="25">
        <f>F2972*Main!$AF$4</f>
        <v>0</v>
      </c>
      <c r="H2972" s="151"/>
    </row>
    <row r="2973" spans="1:8">
      <c r="A2973" s="326">
        <v>9194792</v>
      </c>
      <c r="B2973" s="329" t="s">
        <v>4035</v>
      </c>
      <c r="C2973" s="23"/>
      <c r="D2973" s="23">
        <v>20</v>
      </c>
      <c r="E2973" s="24">
        <v>3867.62</v>
      </c>
      <c r="F2973" s="24">
        <f>E2973/100*$I$2*Main!$AF$2</f>
        <v>0</v>
      </c>
      <c r="G2973" s="25">
        <f>F2973*Main!$AF$4</f>
        <v>0</v>
      </c>
      <c r="H2973" s="151"/>
    </row>
    <row r="2974" spans="1:8">
      <c r="A2974" s="326">
        <v>9293511</v>
      </c>
      <c r="B2974" s="329" t="s">
        <v>4035</v>
      </c>
      <c r="C2974" s="23"/>
      <c r="D2974" s="23">
        <v>20</v>
      </c>
      <c r="E2974" s="24">
        <v>3867.62</v>
      </c>
      <c r="F2974" s="24">
        <f>E2974/100*$I$2*Main!$AF$2</f>
        <v>0</v>
      </c>
      <c r="G2974" s="25">
        <f>F2974*Main!$AF$4</f>
        <v>0</v>
      </c>
      <c r="H2974" s="151"/>
    </row>
    <row r="2975" spans="1:8">
      <c r="A2975" s="326">
        <v>9194766</v>
      </c>
      <c r="B2975" s="329" t="s">
        <v>1505</v>
      </c>
      <c r="C2975" s="23"/>
      <c r="D2975" s="23">
        <v>1</v>
      </c>
      <c r="E2975" s="24">
        <v>4874.59</v>
      </c>
      <c r="F2975" s="24">
        <f>E2975/100*$I$2*Main!$AF$2</f>
        <v>0</v>
      </c>
      <c r="G2975" s="25">
        <f>F2975*Main!$AF$4</f>
        <v>0</v>
      </c>
      <c r="H2975" s="151"/>
    </row>
    <row r="2976" spans="1:8">
      <c r="A2976" s="326">
        <v>9196349</v>
      </c>
      <c r="B2976" s="329" t="s">
        <v>1506</v>
      </c>
      <c r="C2976" s="23"/>
      <c r="D2976" s="23">
        <v>1</v>
      </c>
      <c r="E2976" s="24">
        <v>724.55</v>
      </c>
      <c r="F2976" s="24">
        <f>E2976/100*$I$2*Main!$AF$2</f>
        <v>0</v>
      </c>
      <c r="G2976" s="25">
        <f>F2976*Main!$AF$4</f>
        <v>0</v>
      </c>
      <c r="H2976" s="151"/>
    </row>
    <row r="2977" spans="1:8">
      <c r="A2977" s="326">
        <v>9204259</v>
      </c>
      <c r="B2977" s="329" t="s">
        <v>1507</v>
      </c>
      <c r="C2977" s="23"/>
      <c r="D2977" s="23">
        <v>1</v>
      </c>
      <c r="E2977" s="24">
        <v>1449.07</v>
      </c>
      <c r="F2977" s="24">
        <f>E2977/100*$I$2*Main!$AF$2</f>
        <v>0</v>
      </c>
      <c r="G2977" s="25">
        <f>F2977*Main!$AF$4</f>
        <v>0</v>
      </c>
      <c r="H2977" s="151"/>
    </row>
    <row r="2978" spans="1:8">
      <c r="A2978" s="326">
        <v>9293518</v>
      </c>
      <c r="B2978" s="329" t="s">
        <v>1507</v>
      </c>
      <c r="C2978" s="23"/>
      <c r="D2978" s="23">
        <v>1</v>
      </c>
      <c r="E2978" s="24">
        <v>1730.71</v>
      </c>
      <c r="F2978" s="24">
        <f>E2978/100*$I$2*Main!$AF$2</f>
        <v>0</v>
      </c>
      <c r="G2978" s="25">
        <f>F2978*Main!$AF$4</f>
        <v>0</v>
      </c>
      <c r="H2978" s="151"/>
    </row>
    <row r="2979" spans="1:8">
      <c r="A2979" s="326">
        <v>9235837</v>
      </c>
      <c r="B2979" s="329" t="s">
        <v>1508</v>
      </c>
      <c r="C2979" s="23"/>
      <c r="D2979" s="23">
        <v>1</v>
      </c>
      <c r="E2979" s="24">
        <v>696.67</v>
      </c>
      <c r="F2979" s="24">
        <f>E2979/100*$I$2*Main!$AF$2</f>
        <v>0</v>
      </c>
      <c r="G2979" s="25">
        <f>F2979*Main!$AF$4</f>
        <v>0</v>
      </c>
      <c r="H2979" s="151"/>
    </row>
    <row r="2980" spans="1:8">
      <c r="A2980" s="326">
        <v>9194616</v>
      </c>
      <c r="B2980" s="329" t="s">
        <v>1509</v>
      </c>
      <c r="C2980" s="23"/>
      <c r="D2980" s="23">
        <v>30</v>
      </c>
      <c r="E2980" s="24">
        <v>1600.43</v>
      </c>
      <c r="F2980" s="24">
        <f>E2980/100*$I$2*Main!$AF$2</f>
        <v>0</v>
      </c>
      <c r="G2980" s="25">
        <f>F2980*Main!$AF$4</f>
        <v>0</v>
      </c>
      <c r="H2980" s="151"/>
    </row>
    <row r="2981" spans="1:8">
      <c r="A2981" s="326">
        <v>9196185</v>
      </c>
      <c r="B2981" s="329" t="s">
        <v>4036</v>
      </c>
      <c r="C2981" s="23" t="s">
        <v>52</v>
      </c>
      <c r="D2981" s="23">
        <v>1</v>
      </c>
      <c r="E2981" s="24">
        <v>756.98</v>
      </c>
      <c r="F2981" s="24">
        <f>E2981/100*$I$2*Main!$AF$2</f>
        <v>0</v>
      </c>
      <c r="G2981" s="25">
        <f>F2981*Main!$AF$4</f>
        <v>0</v>
      </c>
      <c r="H2981" s="151"/>
    </row>
    <row r="2982" spans="1:8">
      <c r="A2982" s="326">
        <v>9196186</v>
      </c>
      <c r="B2982" s="329" t="s">
        <v>1510</v>
      </c>
      <c r="C2982" s="23"/>
      <c r="D2982" s="23">
        <v>1</v>
      </c>
      <c r="E2982" s="24">
        <v>783.59</v>
      </c>
      <c r="F2982" s="24">
        <f>E2982/100*$I$2*Main!$AF$2</f>
        <v>0</v>
      </c>
      <c r="G2982" s="25">
        <f>F2982*Main!$AF$4</f>
        <v>0</v>
      </c>
      <c r="H2982" s="151"/>
    </row>
    <row r="2983" spans="1:8">
      <c r="A2983" s="326">
        <v>9196187</v>
      </c>
      <c r="B2983" s="329" t="s">
        <v>1511</v>
      </c>
      <c r="C2983" s="23"/>
      <c r="D2983" s="23">
        <v>1</v>
      </c>
      <c r="E2983" s="24">
        <v>802.62</v>
      </c>
      <c r="F2983" s="24">
        <f>E2983/100*$I$2*Main!$AF$2</f>
        <v>0</v>
      </c>
      <c r="G2983" s="25">
        <f>F2983*Main!$AF$4</f>
        <v>0</v>
      </c>
      <c r="H2983" s="151"/>
    </row>
    <row r="2984" spans="1:8">
      <c r="A2984" s="326">
        <v>9196188</v>
      </c>
      <c r="B2984" s="329" t="s">
        <v>1512</v>
      </c>
      <c r="C2984" s="23"/>
      <c r="D2984" s="23">
        <v>1</v>
      </c>
      <c r="E2984" s="24">
        <v>821.64</v>
      </c>
      <c r="F2984" s="24">
        <f>E2984/100*$I$2*Main!$AF$2</f>
        <v>0</v>
      </c>
      <c r="G2984" s="25">
        <f>F2984*Main!$AF$4</f>
        <v>0</v>
      </c>
      <c r="H2984" s="151"/>
    </row>
    <row r="2985" spans="1:8">
      <c r="A2985" s="326">
        <v>9206232</v>
      </c>
      <c r="B2985" s="329" t="s">
        <v>4037</v>
      </c>
      <c r="C2985" s="23" t="s">
        <v>52</v>
      </c>
      <c r="D2985" s="23">
        <v>1</v>
      </c>
      <c r="E2985" s="24">
        <v>1618.66</v>
      </c>
      <c r="F2985" s="24">
        <f>E2985/100*$I$2*Main!$AF$2</f>
        <v>0</v>
      </c>
      <c r="G2985" s="25">
        <f>F2985*Main!$AF$4</f>
        <v>0</v>
      </c>
      <c r="H2985" s="151"/>
    </row>
    <row r="2986" spans="1:8">
      <c r="A2986" s="326">
        <v>9206233</v>
      </c>
      <c r="B2986" s="329" t="s">
        <v>4038</v>
      </c>
      <c r="C2986" s="23" t="s">
        <v>52</v>
      </c>
      <c r="D2986" s="23">
        <v>1</v>
      </c>
      <c r="E2986" s="24">
        <v>1635.61</v>
      </c>
      <c r="F2986" s="24">
        <f>E2986/100*$I$2*Main!$AF$2</f>
        <v>0</v>
      </c>
      <c r="G2986" s="25">
        <f>F2986*Main!$AF$4</f>
        <v>0</v>
      </c>
      <c r="H2986" s="151"/>
    </row>
    <row r="2987" spans="1:8">
      <c r="A2987" s="326">
        <v>9206234</v>
      </c>
      <c r="B2987" s="329" t="s">
        <v>1513</v>
      </c>
      <c r="C2987" s="23"/>
      <c r="D2987" s="23">
        <v>1</v>
      </c>
      <c r="E2987" s="24">
        <v>1647.72</v>
      </c>
      <c r="F2987" s="24">
        <f>E2987/100*$I$2*Main!$AF$2</f>
        <v>0</v>
      </c>
      <c r="G2987" s="25">
        <f>F2987*Main!$AF$4</f>
        <v>0</v>
      </c>
      <c r="H2987" s="151"/>
    </row>
    <row r="2988" spans="1:8">
      <c r="A2988" s="326">
        <v>9206245</v>
      </c>
      <c r="B2988" s="329" t="s">
        <v>4039</v>
      </c>
      <c r="C2988" s="23" t="s">
        <v>52</v>
      </c>
      <c r="D2988" s="23">
        <v>1</v>
      </c>
      <c r="E2988" s="24">
        <v>1659.79</v>
      </c>
      <c r="F2988" s="24">
        <f>E2988/100*$I$2*Main!$AF$2</f>
        <v>0</v>
      </c>
      <c r="G2988" s="25">
        <f>F2988*Main!$AF$4</f>
        <v>0</v>
      </c>
      <c r="H2988" s="151"/>
    </row>
    <row r="2989" spans="1:8">
      <c r="A2989" s="326">
        <v>9206327</v>
      </c>
      <c r="B2989" s="329" t="s">
        <v>1514</v>
      </c>
      <c r="C2989" s="23"/>
      <c r="D2989" s="23">
        <v>1</v>
      </c>
      <c r="E2989" s="24">
        <v>4269.2299999999996</v>
      </c>
      <c r="F2989" s="24">
        <f>E2989/100*$I$2*Main!$AF$2</f>
        <v>0</v>
      </c>
      <c r="G2989" s="25">
        <f>F2989*Main!$AF$4</f>
        <v>0</v>
      </c>
      <c r="H2989" s="151"/>
    </row>
    <row r="2990" spans="1:8">
      <c r="A2990" s="326">
        <v>9206330</v>
      </c>
      <c r="B2990" s="329" t="s">
        <v>1515</v>
      </c>
      <c r="C2990" s="23"/>
      <c r="D2990" s="23">
        <v>1</v>
      </c>
      <c r="E2990" s="24">
        <v>4674.71</v>
      </c>
      <c r="F2990" s="24">
        <f>E2990/100*$I$2*Main!$AF$2</f>
        <v>0</v>
      </c>
      <c r="G2990" s="25">
        <f>F2990*Main!$AF$4</f>
        <v>0</v>
      </c>
      <c r="H2990" s="151"/>
    </row>
    <row r="2991" spans="1:8">
      <c r="A2991" s="326">
        <v>1065191</v>
      </c>
      <c r="B2991" s="329" t="s">
        <v>1226</v>
      </c>
      <c r="C2991" s="23"/>
      <c r="D2991" s="23">
        <v>400</v>
      </c>
      <c r="E2991" s="24">
        <v>25.1</v>
      </c>
      <c r="F2991" s="24">
        <f>E2991/100*$I$2*Main!$AF$2</f>
        <v>0</v>
      </c>
      <c r="G2991" s="25">
        <f>F2991*Main!$AF$4</f>
        <v>0</v>
      </c>
      <c r="H2991" s="151"/>
    </row>
    <row r="2992" spans="1:8">
      <c r="A2992" s="326">
        <v>1061450</v>
      </c>
      <c r="B2992" s="329" t="s">
        <v>1227</v>
      </c>
      <c r="C2992" s="23"/>
      <c r="D2992" s="23">
        <v>400</v>
      </c>
      <c r="E2992" s="24">
        <v>30.66</v>
      </c>
      <c r="F2992" s="24">
        <f>E2992/100*$I$2*Main!$AF$2</f>
        <v>0</v>
      </c>
      <c r="G2992" s="25">
        <f>F2992*Main!$AF$4</f>
        <v>0</v>
      </c>
      <c r="H2992" s="151"/>
    </row>
    <row r="2993" spans="1:8">
      <c r="A2993" s="326">
        <v>9002503</v>
      </c>
      <c r="B2993" s="329" t="s">
        <v>1255</v>
      </c>
      <c r="C2993" s="23"/>
      <c r="D2993" s="23">
        <v>400</v>
      </c>
      <c r="E2993" s="24">
        <v>11.18</v>
      </c>
      <c r="F2993" s="24">
        <f>E2993/100*$I$2*Main!$AF$2</f>
        <v>0</v>
      </c>
      <c r="G2993" s="25">
        <f>F2993*Main!$AF$4</f>
        <v>0</v>
      </c>
      <c r="H2993" s="151"/>
    </row>
    <row r="2994" spans="1:8">
      <c r="A2994" s="326">
        <v>1061965</v>
      </c>
      <c r="B2994" s="329" t="s">
        <v>1256</v>
      </c>
      <c r="C2994" s="23"/>
      <c r="D2994" s="23">
        <v>400</v>
      </c>
      <c r="E2994" s="24">
        <v>12.08</v>
      </c>
      <c r="F2994" s="24">
        <f>E2994/100*$I$2*Main!$AF$2</f>
        <v>0</v>
      </c>
      <c r="G2994" s="25">
        <f>F2994*Main!$AF$4</f>
        <v>0</v>
      </c>
      <c r="H2994" s="151"/>
    </row>
    <row r="2995" spans="1:8">
      <c r="A2995" s="326">
        <v>9098724</v>
      </c>
      <c r="B2995" s="329" t="s">
        <v>1301</v>
      </c>
      <c r="C2995" s="23"/>
      <c r="D2995" s="23">
        <v>80</v>
      </c>
      <c r="E2995" s="24">
        <v>66.91</v>
      </c>
      <c r="F2995" s="24">
        <f>E2995/100*$I$2*Main!$AF$2</f>
        <v>0</v>
      </c>
      <c r="G2995" s="25">
        <f>F2995*Main!$AF$4</f>
        <v>0</v>
      </c>
      <c r="H2995" s="151"/>
    </row>
    <row r="2996" spans="1:8">
      <c r="A2996" s="326">
        <v>9268143</v>
      </c>
      <c r="B2996" s="329" t="s">
        <v>4040</v>
      </c>
      <c r="C2996" s="23"/>
      <c r="D2996" s="23">
        <v>1</v>
      </c>
      <c r="E2996" s="24">
        <v>628.74</v>
      </c>
      <c r="F2996" s="24">
        <f>E2996/100*$I$2*Main!$AF$2</f>
        <v>0</v>
      </c>
      <c r="G2996" s="25">
        <f>F2996*Main!$AF$4</f>
        <v>0</v>
      </c>
      <c r="H2996" s="151"/>
    </row>
    <row r="2997" spans="1:8">
      <c r="A2997" s="326">
        <v>9268145</v>
      </c>
      <c r="B2997" s="329" t="s">
        <v>4041</v>
      </c>
      <c r="C2997" s="23"/>
      <c r="D2997" s="23">
        <v>1</v>
      </c>
      <c r="E2997" s="24">
        <v>419.76</v>
      </c>
      <c r="F2997" s="24">
        <f>E2997/100*$I$2*Main!$AF$2</f>
        <v>0</v>
      </c>
      <c r="G2997" s="25">
        <f>F2997*Main!$AF$4</f>
        <v>0</v>
      </c>
      <c r="H2997" s="151"/>
    </row>
    <row r="2998" spans="1:8">
      <c r="A2998" s="326">
        <v>9268144</v>
      </c>
      <c r="B2998" s="329" t="s">
        <v>4042</v>
      </c>
      <c r="C2998" s="23"/>
      <c r="D2998" s="23">
        <v>1</v>
      </c>
      <c r="E2998" s="24">
        <v>801.18</v>
      </c>
      <c r="F2998" s="24">
        <f>E2998/100*$I$2*Main!$AF$2</f>
        <v>0</v>
      </c>
      <c r="G2998" s="25">
        <f>F2998*Main!$AF$4</f>
        <v>0</v>
      </c>
      <c r="H2998" s="151"/>
    </row>
    <row r="2999" spans="1:8">
      <c r="A2999" s="326">
        <v>9117782</v>
      </c>
      <c r="B2999" s="329" t="s">
        <v>4043</v>
      </c>
      <c r="C2999" s="23" t="s">
        <v>52</v>
      </c>
      <c r="D2999" s="23">
        <v>100</v>
      </c>
      <c r="E2999" s="24">
        <v>91.33</v>
      </c>
      <c r="F2999" s="24">
        <f>E2999/100*$I$2*Main!$AF$2</f>
        <v>0</v>
      </c>
      <c r="G2999" s="25">
        <f>F2999*Main!$AF$4</f>
        <v>0</v>
      </c>
      <c r="H2999" s="151"/>
    </row>
    <row r="3000" spans="1:8">
      <c r="A3000" s="326">
        <v>9194646</v>
      </c>
      <c r="B3000" s="329" t="s">
        <v>1228</v>
      </c>
      <c r="C3000" s="23"/>
      <c r="D3000" s="23">
        <v>300</v>
      </c>
      <c r="E3000" s="24">
        <v>25.1</v>
      </c>
      <c r="F3000" s="24">
        <f>E3000/100*$I$2*Main!$AF$2</f>
        <v>0</v>
      </c>
      <c r="G3000" s="25">
        <f>F3000*Main!$AF$4</f>
        <v>0</v>
      </c>
      <c r="H3000" s="151"/>
    </row>
    <row r="3001" spans="1:8">
      <c r="A3001" s="326">
        <v>9194652</v>
      </c>
      <c r="B3001" s="329" t="s">
        <v>1229</v>
      </c>
      <c r="C3001" s="23"/>
      <c r="D3001" s="23">
        <v>300</v>
      </c>
      <c r="E3001" s="24">
        <v>73.87</v>
      </c>
      <c r="F3001" s="24">
        <f>E3001/100*$I$2*Main!$AF$2</f>
        <v>0</v>
      </c>
      <c r="G3001" s="25">
        <f>F3001*Main!$AF$4</f>
        <v>0</v>
      </c>
      <c r="H3001" s="151"/>
    </row>
    <row r="3002" spans="1:8">
      <c r="A3002" s="326">
        <v>9194647</v>
      </c>
      <c r="B3002" s="329" t="s">
        <v>1340</v>
      </c>
      <c r="C3002" s="23"/>
      <c r="D3002" s="23">
        <v>300</v>
      </c>
      <c r="E3002" s="24">
        <v>25.1</v>
      </c>
      <c r="F3002" s="24">
        <f>E3002/100*$I$2*Main!$AF$2</f>
        <v>0</v>
      </c>
      <c r="G3002" s="25">
        <f>F3002*Main!$AF$4</f>
        <v>0</v>
      </c>
      <c r="H3002" s="151"/>
    </row>
    <row r="3003" spans="1:8">
      <c r="A3003" s="326">
        <v>9194653</v>
      </c>
      <c r="B3003" s="329" t="s">
        <v>1341</v>
      </c>
      <c r="C3003" s="23"/>
      <c r="D3003" s="23">
        <v>300</v>
      </c>
      <c r="E3003" s="24">
        <v>73.87</v>
      </c>
      <c r="F3003" s="24">
        <f>E3003/100*$I$2*Main!$AF$2</f>
        <v>0</v>
      </c>
      <c r="G3003" s="25">
        <f>F3003*Main!$AF$4</f>
        <v>0</v>
      </c>
      <c r="H3003" s="151"/>
    </row>
    <row r="3004" spans="1:8">
      <c r="A3004" s="326">
        <v>9194648</v>
      </c>
      <c r="B3004" s="329" t="s">
        <v>1435</v>
      </c>
      <c r="C3004" s="23"/>
      <c r="D3004" s="23">
        <v>300</v>
      </c>
      <c r="E3004" s="24">
        <v>25.1</v>
      </c>
      <c r="F3004" s="24">
        <f>E3004/100*$I$2*Main!$AF$2</f>
        <v>0</v>
      </c>
      <c r="G3004" s="25">
        <f>F3004*Main!$AF$4</f>
        <v>0</v>
      </c>
      <c r="H3004" s="151"/>
    </row>
    <row r="3005" spans="1:8">
      <c r="A3005" s="326">
        <v>9194656</v>
      </c>
      <c r="B3005" s="329" t="s">
        <v>1436</v>
      </c>
      <c r="C3005" s="23"/>
      <c r="D3005" s="23">
        <v>300</v>
      </c>
      <c r="E3005" s="24">
        <v>73.87</v>
      </c>
      <c r="F3005" s="24">
        <f>E3005/100*$I$2*Main!$AF$2</f>
        <v>0</v>
      </c>
      <c r="G3005" s="25">
        <f>F3005*Main!$AF$4</f>
        <v>0</v>
      </c>
      <c r="H3005" s="151"/>
    </row>
    <row r="3006" spans="1:8">
      <c r="A3006" s="326">
        <v>9240699</v>
      </c>
      <c r="B3006" s="329" t="s">
        <v>1302</v>
      </c>
      <c r="C3006" s="23"/>
      <c r="D3006" s="23">
        <v>100</v>
      </c>
      <c r="E3006" s="24">
        <v>299.58999999999997</v>
      </c>
      <c r="F3006" s="24">
        <f>E3006/100*$I$2*Main!$AF$2</f>
        <v>0</v>
      </c>
      <c r="G3006" s="25">
        <f>F3006*Main!$AF$4</f>
        <v>0</v>
      </c>
      <c r="H3006" s="151"/>
    </row>
    <row r="3007" spans="1:8">
      <c r="A3007" s="326">
        <v>9240700</v>
      </c>
      <c r="B3007" s="329" t="s">
        <v>1303</v>
      </c>
      <c r="C3007" s="23"/>
      <c r="D3007" s="23">
        <v>100</v>
      </c>
      <c r="E3007" s="24">
        <v>299.58999999999997</v>
      </c>
      <c r="F3007" s="24">
        <f>E3007/100*$I$2*Main!$AF$2</f>
        <v>0</v>
      </c>
      <c r="G3007" s="25">
        <f>F3007*Main!$AF$4</f>
        <v>0</v>
      </c>
      <c r="H3007" s="151"/>
    </row>
    <row r="3008" spans="1:8">
      <c r="A3008" s="326">
        <v>9240701</v>
      </c>
      <c r="B3008" s="329" t="s">
        <v>1304</v>
      </c>
      <c r="C3008" s="23"/>
      <c r="D3008" s="23">
        <v>100</v>
      </c>
      <c r="E3008" s="24">
        <v>299.58999999999997</v>
      </c>
      <c r="F3008" s="24">
        <f>E3008/100*$I$2*Main!$AF$2</f>
        <v>0</v>
      </c>
      <c r="G3008" s="25">
        <f>F3008*Main!$AF$4</f>
        <v>0</v>
      </c>
      <c r="H3008" s="151"/>
    </row>
    <row r="3009" spans="1:8">
      <c r="A3009" s="326">
        <v>9240702</v>
      </c>
      <c r="B3009" s="329" t="s">
        <v>1305</v>
      </c>
      <c r="C3009" s="23"/>
      <c r="D3009" s="23">
        <v>100</v>
      </c>
      <c r="E3009" s="24">
        <v>299.58999999999997</v>
      </c>
      <c r="F3009" s="24">
        <f>E3009/100*$I$2*Main!$AF$2</f>
        <v>0</v>
      </c>
      <c r="G3009" s="25">
        <f>F3009*Main!$AF$4</f>
        <v>0</v>
      </c>
      <c r="H3009" s="151"/>
    </row>
    <row r="3010" spans="1:8">
      <c r="A3010" s="326">
        <v>9240703</v>
      </c>
      <c r="B3010" s="329" t="s">
        <v>1306</v>
      </c>
      <c r="C3010" s="23"/>
      <c r="D3010" s="23">
        <v>100</v>
      </c>
      <c r="E3010" s="24">
        <v>299.58999999999997</v>
      </c>
      <c r="F3010" s="24">
        <f>E3010/100*$I$2*Main!$AF$2</f>
        <v>0</v>
      </c>
      <c r="G3010" s="25">
        <f>F3010*Main!$AF$4</f>
        <v>0</v>
      </c>
      <c r="H3010" s="151"/>
    </row>
    <row r="3011" spans="1:8">
      <c r="A3011" s="326">
        <v>9240704</v>
      </c>
      <c r="B3011" s="329" t="s">
        <v>4044</v>
      </c>
      <c r="C3011" s="23" t="s">
        <v>52</v>
      </c>
      <c r="D3011" s="23">
        <v>100</v>
      </c>
      <c r="E3011" s="24">
        <v>396.96</v>
      </c>
      <c r="F3011" s="24">
        <f>E3011/100*$I$2*Main!$AF$2</f>
        <v>0</v>
      </c>
      <c r="G3011" s="25">
        <f>F3011*Main!$AF$4</f>
        <v>0</v>
      </c>
      <c r="H3011" s="151"/>
    </row>
    <row r="3012" spans="1:8">
      <c r="A3012" s="326">
        <v>9240705</v>
      </c>
      <c r="B3012" s="329" t="s">
        <v>4045</v>
      </c>
      <c r="C3012" s="23" t="s">
        <v>52</v>
      </c>
      <c r="D3012" s="23">
        <v>100</v>
      </c>
      <c r="E3012" s="24">
        <v>396.96</v>
      </c>
      <c r="F3012" s="24">
        <f>E3012/100*$I$2*Main!$AF$2</f>
        <v>0</v>
      </c>
      <c r="G3012" s="25">
        <f>F3012*Main!$AF$4</f>
        <v>0</v>
      </c>
      <c r="H3012" s="151"/>
    </row>
    <row r="3013" spans="1:8">
      <c r="A3013" s="326">
        <v>9240706</v>
      </c>
      <c r="B3013" s="329" t="s">
        <v>4046</v>
      </c>
      <c r="C3013" s="23" t="s">
        <v>52</v>
      </c>
      <c r="D3013" s="23">
        <v>100</v>
      </c>
      <c r="E3013" s="24">
        <v>396.96</v>
      </c>
      <c r="F3013" s="24">
        <f>E3013/100*$I$2*Main!$AF$2</f>
        <v>0</v>
      </c>
      <c r="G3013" s="25">
        <f>F3013*Main!$AF$4</f>
        <v>0</v>
      </c>
      <c r="H3013" s="151"/>
    </row>
    <row r="3014" spans="1:8">
      <c r="A3014" s="326">
        <v>9240707</v>
      </c>
      <c r="B3014" s="329" t="s">
        <v>4047</v>
      </c>
      <c r="C3014" s="23" t="s">
        <v>52</v>
      </c>
      <c r="D3014" s="23">
        <v>100</v>
      </c>
      <c r="E3014" s="24">
        <v>396.96</v>
      </c>
      <c r="F3014" s="24">
        <f>E3014/100*$I$2*Main!$AF$2</f>
        <v>0</v>
      </c>
      <c r="G3014" s="25">
        <f>F3014*Main!$AF$4</f>
        <v>0</v>
      </c>
      <c r="H3014" s="151"/>
    </row>
    <row r="3015" spans="1:8">
      <c r="A3015" s="326">
        <v>9240708</v>
      </c>
      <c r="B3015" s="329" t="s">
        <v>4048</v>
      </c>
      <c r="C3015" s="23" t="s">
        <v>52</v>
      </c>
      <c r="D3015" s="23">
        <v>100</v>
      </c>
      <c r="E3015" s="24">
        <v>396.96</v>
      </c>
      <c r="F3015" s="24">
        <f>E3015/100*$I$2*Main!$AF$2</f>
        <v>0</v>
      </c>
      <c r="G3015" s="25">
        <f>F3015*Main!$AF$4</f>
        <v>0</v>
      </c>
      <c r="H3015" s="151"/>
    </row>
    <row r="3016" spans="1:8">
      <c r="A3016" s="326">
        <v>9158850</v>
      </c>
      <c r="B3016" s="329" t="s">
        <v>1584</v>
      </c>
      <c r="C3016" s="23"/>
      <c r="D3016" s="23">
        <v>30</v>
      </c>
      <c r="E3016" s="24">
        <v>600.85</v>
      </c>
      <c r="F3016" s="24">
        <f>E3016/100*$I$2*Main!$AF$2</f>
        <v>0</v>
      </c>
      <c r="G3016" s="25">
        <f>F3016*Main!$AF$4</f>
        <v>0</v>
      </c>
      <c r="H3016" s="151"/>
    </row>
    <row r="3017" spans="1:8">
      <c r="A3017" s="326">
        <v>9158951</v>
      </c>
      <c r="B3017" s="329" t="s">
        <v>1585</v>
      </c>
      <c r="C3017" s="23"/>
      <c r="D3017" s="23">
        <v>30</v>
      </c>
      <c r="E3017" s="24">
        <v>600.85</v>
      </c>
      <c r="F3017" s="24">
        <f>E3017/100*$I$2*Main!$AF$2</f>
        <v>0</v>
      </c>
      <c r="G3017" s="25">
        <f>F3017*Main!$AF$4</f>
        <v>0</v>
      </c>
      <c r="H3017" s="151"/>
    </row>
    <row r="3018" spans="1:8">
      <c r="A3018" s="326">
        <v>9158954</v>
      </c>
      <c r="B3018" s="329" t="s">
        <v>1586</v>
      </c>
      <c r="C3018" s="23"/>
      <c r="D3018" s="23">
        <v>30</v>
      </c>
      <c r="E3018" s="24">
        <v>628.70000000000005</v>
      </c>
      <c r="F3018" s="24">
        <f>E3018/100*$I$2*Main!$AF$2</f>
        <v>0</v>
      </c>
      <c r="G3018" s="25">
        <f>F3018*Main!$AF$4</f>
        <v>0</v>
      </c>
      <c r="H3018" s="151"/>
    </row>
    <row r="3019" spans="1:8">
      <c r="A3019" s="326">
        <v>9158955</v>
      </c>
      <c r="B3019" s="329" t="s">
        <v>1587</v>
      </c>
      <c r="C3019" s="23"/>
      <c r="D3019" s="23">
        <v>30</v>
      </c>
      <c r="E3019" s="24">
        <v>628.70000000000005</v>
      </c>
      <c r="F3019" s="24">
        <f>E3019/100*$I$2*Main!$AF$2</f>
        <v>0</v>
      </c>
      <c r="G3019" s="25">
        <f>F3019*Main!$AF$4</f>
        <v>0</v>
      </c>
      <c r="H3019" s="151"/>
    </row>
    <row r="3020" spans="1:8">
      <c r="A3020" s="326">
        <v>9158956</v>
      </c>
      <c r="B3020" s="329" t="s">
        <v>1588</v>
      </c>
      <c r="C3020" s="23"/>
      <c r="D3020" s="23">
        <v>30</v>
      </c>
      <c r="E3020" s="24">
        <v>650.39</v>
      </c>
      <c r="F3020" s="24">
        <f>E3020/100*$I$2*Main!$AF$2</f>
        <v>0</v>
      </c>
      <c r="G3020" s="25">
        <f>F3020*Main!$AF$4</f>
        <v>0</v>
      </c>
      <c r="H3020" s="151"/>
    </row>
    <row r="3021" spans="1:8">
      <c r="A3021" s="326">
        <v>9158957</v>
      </c>
      <c r="B3021" s="329" t="s">
        <v>1589</v>
      </c>
      <c r="C3021" s="23"/>
      <c r="D3021" s="23">
        <v>30</v>
      </c>
      <c r="E3021" s="24">
        <v>650.39</v>
      </c>
      <c r="F3021" s="24">
        <f>E3021/100*$I$2*Main!$AF$2</f>
        <v>0</v>
      </c>
      <c r="G3021" s="25">
        <f>F3021*Main!$AF$4</f>
        <v>0</v>
      </c>
      <c r="H3021" s="151"/>
    </row>
    <row r="3022" spans="1:8">
      <c r="A3022" s="326">
        <v>9158958</v>
      </c>
      <c r="B3022" s="329" t="s">
        <v>1590</v>
      </c>
      <c r="C3022" s="23"/>
      <c r="D3022" s="23">
        <v>30</v>
      </c>
      <c r="E3022" s="24">
        <v>665.89</v>
      </c>
      <c r="F3022" s="24">
        <f>E3022/100*$I$2*Main!$AF$2</f>
        <v>0</v>
      </c>
      <c r="G3022" s="25">
        <f>F3022*Main!$AF$4</f>
        <v>0</v>
      </c>
      <c r="H3022" s="151"/>
    </row>
    <row r="3023" spans="1:8">
      <c r="A3023" s="326">
        <v>9158959</v>
      </c>
      <c r="B3023" s="329" t="s">
        <v>1591</v>
      </c>
      <c r="C3023" s="23"/>
      <c r="D3023" s="23">
        <v>30</v>
      </c>
      <c r="E3023" s="24">
        <v>665.89</v>
      </c>
      <c r="F3023" s="24">
        <f>E3023/100*$I$2*Main!$AF$2</f>
        <v>0</v>
      </c>
      <c r="G3023" s="25">
        <f>F3023*Main!$AF$4</f>
        <v>0</v>
      </c>
      <c r="H3023" s="151"/>
    </row>
    <row r="3024" spans="1:8">
      <c r="A3024" s="326">
        <v>9158960</v>
      </c>
      <c r="B3024" s="329" t="s">
        <v>1592</v>
      </c>
      <c r="C3024" s="23"/>
      <c r="D3024" s="23">
        <v>30</v>
      </c>
      <c r="E3024" s="24">
        <v>681.4</v>
      </c>
      <c r="F3024" s="24">
        <f>E3024/100*$I$2*Main!$AF$2</f>
        <v>0</v>
      </c>
      <c r="G3024" s="25">
        <f>F3024*Main!$AF$4</f>
        <v>0</v>
      </c>
      <c r="H3024" s="151"/>
    </row>
    <row r="3025" spans="1:8">
      <c r="A3025" s="326">
        <v>9158961</v>
      </c>
      <c r="B3025" s="329" t="s">
        <v>1593</v>
      </c>
      <c r="C3025" s="23"/>
      <c r="D3025" s="23">
        <v>30</v>
      </c>
      <c r="E3025" s="24">
        <v>681.4</v>
      </c>
      <c r="F3025" s="24">
        <f>E3025/100*$I$2*Main!$AF$2</f>
        <v>0</v>
      </c>
      <c r="G3025" s="25">
        <f>F3025*Main!$AF$4</f>
        <v>0</v>
      </c>
      <c r="H3025" s="151"/>
    </row>
    <row r="3026" spans="1:8">
      <c r="A3026" s="326">
        <v>9158962</v>
      </c>
      <c r="B3026" s="329" t="s">
        <v>1594</v>
      </c>
      <c r="C3026" s="23"/>
      <c r="D3026" s="23">
        <v>30</v>
      </c>
      <c r="E3026" s="24">
        <v>723.91</v>
      </c>
      <c r="F3026" s="24">
        <f>E3026/100*$I$2*Main!$AF$2</f>
        <v>0</v>
      </c>
      <c r="G3026" s="25">
        <f>F3026*Main!$AF$4</f>
        <v>0</v>
      </c>
      <c r="H3026" s="151"/>
    </row>
    <row r="3027" spans="1:8">
      <c r="A3027" s="326">
        <v>9158963</v>
      </c>
      <c r="B3027" s="329" t="s">
        <v>1595</v>
      </c>
      <c r="C3027" s="23"/>
      <c r="D3027" s="23">
        <v>30</v>
      </c>
      <c r="E3027" s="24">
        <v>723.91</v>
      </c>
      <c r="F3027" s="24">
        <f>E3027/100*$I$2*Main!$AF$2</f>
        <v>0</v>
      </c>
      <c r="G3027" s="25">
        <f>F3027*Main!$AF$4</f>
        <v>0</v>
      </c>
      <c r="H3027" s="151"/>
    </row>
    <row r="3028" spans="1:8">
      <c r="A3028" s="326">
        <v>9158966</v>
      </c>
      <c r="B3028" s="329" t="s">
        <v>1596</v>
      </c>
      <c r="C3028" s="23"/>
      <c r="D3028" s="23">
        <v>30</v>
      </c>
      <c r="E3028" s="24">
        <v>757.5</v>
      </c>
      <c r="F3028" s="24">
        <f>E3028/100*$I$2*Main!$AF$2</f>
        <v>0</v>
      </c>
      <c r="G3028" s="25">
        <f>F3028*Main!$AF$4</f>
        <v>0</v>
      </c>
      <c r="H3028" s="151"/>
    </row>
    <row r="3029" spans="1:8">
      <c r="A3029" s="326">
        <v>9158967</v>
      </c>
      <c r="B3029" s="329" t="s">
        <v>1597</v>
      </c>
      <c r="C3029" s="23"/>
      <c r="D3029" s="23">
        <v>30</v>
      </c>
      <c r="E3029" s="24">
        <v>757.5</v>
      </c>
      <c r="F3029" s="24">
        <f>E3029/100*$I$2*Main!$AF$2</f>
        <v>0</v>
      </c>
      <c r="G3029" s="25">
        <f>F3029*Main!$AF$4</f>
        <v>0</v>
      </c>
      <c r="H3029" s="151"/>
    </row>
    <row r="3030" spans="1:8">
      <c r="A3030" s="326">
        <v>9158968</v>
      </c>
      <c r="B3030" s="329" t="s">
        <v>1598</v>
      </c>
      <c r="C3030" s="23"/>
      <c r="D3030" s="23">
        <v>30</v>
      </c>
      <c r="E3030" s="24">
        <v>783.59</v>
      </c>
      <c r="F3030" s="24">
        <f>E3030/100*$I$2*Main!$AF$2</f>
        <v>0</v>
      </c>
      <c r="G3030" s="25">
        <f>F3030*Main!$AF$4</f>
        <v>0</v>
      </c>
      <c r="H3030" s="151"/>
    </row>
    <row r="3031" spans="1:8">
      <c r="A3031" s="326">
        <v>9158969</v>
      </c>
      <c r="B3031" s="329" t="s">
        <v>1599</v>
      </c>
      <c r="C3031" s="23"/>
      <c r="D3031" s="23">
        <v>30</v>
      </c>
      <c r="E3031" s="24">
        <v>783.59</v>
      </c>
      <c r="F3031" s="24">
        <f>E3031/100*$I$2*Main!$AF$2</f>
        <v>0</v>
      </c>
      <c r="G3031" s="25">
        <f>F3031*Main!$AF$4</f>
        <v>0</v>
      </c>
      <c r="H3031" s="151"/>
    </row>
    <row r="3032" spans="1:8">
      <c r="A3032" s="326">
        <v>9158970</v>
      </c>
      <c r="B3032" s="329" t="s">
        <v>1600</v>
      </c>
      <c r="C3032" s="23"/>
      <c r="D3032" s="23">
        <v>30</v>
      </c>
      <c r="E3032" s="24">
        <v>802.26</v>
      </c>
      <c r="F3032" s="24">
        <f>E3032/100*$I$2*Main!$AF$2</f>
        <v>0</v>
      </c>
      <c r="G3032" s="25">
        <f>F3032*Main!$AF$4</f>
        <v>0</v>
      </c>
      <c r="H3032" s="151"/>
    </row>
    <row r="3033" spans="1:8">
      <c r="A3033" s="326">
        <v>9158971</v>
      </c>
      <c r="B3033" s="329" t="s">
        <v>1601</v>
      </c>
      <c r="C3033" s="23"/>
      <c r="D3033" s="23">
        <v>30</v>
      </c>
      <c r="E3033" s="24">
        <v>802.26</v>
      </c>
      <c r="F3033" s="24">
        <f>E3033/100*$I$2*Main!$AF$2</f>
        <v>0</v>
      </c>
      <c r="G3033" s="25">
        <f>F3033*Main!$AF$4</f>
        <v>0</v>
      </c>
      <c r="H3033" s="151"/>
    </row>
    <row r="3034" spans="1:8">
      <c r="A3034" s="326">
        <v>9158973</v>
      </c>
      <c r="B3034" s="329" t="s">
        <v>4072</v>
      </c>
      <c r="C3034" s="23" t="s">
        <v>52</v>
      </c>
      <c r="D3034" s="23">
        <v>30</v>
      </c>
      <c r="E3034" s="24">
        <v>820.91</v>
      </c>
      <c r="F3034" s="24">
        <f>E3034/100*$I$2*Main!$AF$2</f>
        <v>0</v>
      </c>
      <c r="G3034" s="25">
        <f>F3034*Main!$AF$4</f>
        <v>0</v>
      </c>
      <c r="H3034" s="151"/>
    </row>
    <row r="3035" spans="1:8">
      <c r="A3035" s="326">
        <v>9158975</v>
      </c>
      <c r="B3035" s="329" t="s">
        <v>4073</v>
      </c>
      <c r="C3035" s="23" t="s">
        <v>52</v>
      </c>
      <c r="D3035" s="23">
        <v>30</v>
      </c>
      <c r="E3035" s="24">
        <v>820.91</v>
      </c>
      <c r="F3035" s="24">
        <f>E3035/100*$I$2*Main!$AF$2</f>
        <v>0</v>
      </c>
      <c r="G3035" s="25">
        <f>F3035*Main!$AF$4</f>
        <v>0</v>
      </c>
      <c r="H3035" s="151"/>
    </row>
    <row r="3036" spans="1:8">
      <c r="A3036" s="326">
        <v>9047180</v>
      </c>
      <c r="B3036" s="329" t="s">
        <v>1602</v>
      </c>
      <c r="C3036" s="23"/>
      <c r="D3036" s="23">
        <v>20</v>
      </c>
      <c r="E3036" s="24">
        <v>910.46</v>
      </c>
      <c r="F3036" s="24">
        <f>E3036/100*$I$2*Main!$AF$2</f>
        <v>0</v>
      </c>
      <c r="G3036" s="25">
        <f>F3036*Main!$AF$4</f>
        <v>0</v>
      </c>
      <c r="H3036" s="151"/>
    </row>
    <row r="3037" spans="1:8">
      <c r="A3037" s="326">
        <v>9047181</v>
      </c>
      <c r="B3037" s="329" t="s">
        <v>1603</v>
      </c>
      <c r="C3037" s="23"/>
      <c r="D3037" s="23">
        <v>20</v>
      </c>
      <c r="E3037" s="24">
        <v>910.46</v>
      </c>
      <c r="F3037" s="24">
        <f>E3037/100*$I$2*Main!$AF$2</f>
        <v>0</v>
      </c>
      <c r="G3037" s="25">
        <f>F3037*Main!$AF$4</f>
        <v>0</v>
      </c>
      <c r="H3037" s="151"/>
    </row>
    <row r="3038" spans="1:8">
      <c r="A3038" s="326">
        <v>9039093</v>
      </c>
      <c r="B3038" s="329" t="s">
        <v>1604</v>
      </c>
      <c r="C3038" s="23"/>
      <c r="D3038" s="23">
        <v>20</v>
      </c>
      <c r="E3038" s="24">
        <v>925.38</v>
      </c>
      <c r="F3038" s="24">
        <f>E3038/100*$I$2*Main!$AF$2</f>
        <v>0</v>
      </c>
      <c r="G3038" s="25">
        <f>F3038*Main!$AF$4</f>
        <v>0</v>
      </c>
      <c r="H3038" s="151"/>
    </row>
    <row r="3039" spans="1:8">
      <c r="A3039" s="326">
        <v>9039095</v>
      </c>
      <c r="B3039" s="329" t="s">
        <v>1605</v>
      </c>
      <c r="C3039" s="23"/>
      <c r="D3039" s="23">
        <v>20</v>
      </c>
      <c r="E3039" s="24">
        <v>925.38</v>
      </c>
      <c r="F3039" s="24">
        <f>E3039/100*$I$2*Main!$AF$2</f>
        <v>0</v>
      </c>
      <c r="G3039" s="25">
        <f>F3039*Main!$AF$4</f>
        <v>0</v>
      </c>
      <c r="H3039" s="151"/>
    </row>
    <row r="3040" spans="1:8">
      <c r="A3040" s="326">
        <v>9046304</v>
      </c>
      <c r="B3040" s="329" t="s">
        <v>1606</v>
      </c>
      <c r="C3040" s="23"/>
      <c r="D3040" s="23">
        <v>20</v>
      </c>
      <c r="E3040" s="24">
        <v>944.05</v>
      </c>
      <c r="F3040" s="24">
        <f>E3040/100*$I$2*Main!$AF$2</f>
        <v>0</v>
      </c>
      <c r="G3040" s="25">
        <f>F3040*Main!$AF$4</f>
        <v>0</v>
      </c>
      <c r="H3040" s="151"/>
    </row>
    <row r="3041" spans="1:8">
      <c r="A3041" s="326">
        <v>9046305</v>
      </c>
      <c r="B3041" s="329" t="s">
        <v>1607</v>
      </c>
      <c r="C3041" s="23"/>
      <c r="D3041" s="23">
        <v>20</v>
      </c>
      <c r="E3041" s="24">
        <v>944.05</v>
      </c>
      <c r="F3041" s="24">
        <f>E3041/100*$I$2*Main!$AF$2</f>
        <v>0</v>
      </c>
      <c r="G3041" s="25">
        <f>F3041*Main!$AF$4</f>
        <v>0</v>
      </c>
      <c r="H3041" s="151"/>
    </row>
    <row r="3042" spans="1:8">
      <c r="A3042" s="326">
        <v>9046294</v>
      </c>
      <c r="B3042" s="329" t="s">
        <v>1608</v>
      </c>
      <c r="C3042" s="23"/>
      <c r="D3042" s="23">
        <v>20</v>
      </c>
      <c r="E3042" s="24">
        <v>970.18</v>
      </c>
      <c r="F3042" s="24">
        <f>E3042/100*$I$2*Main!$AF$2</f>
        <v>0</v>
      </c>
      <c r="G3042" s="25">
        <f>F3042*Main!$AF$4</f>
        <v>0</v>
      </c>
      <c r="H3042" s="151"/>
    </row>
    <row r="3043" spans="1:8">
      <c r="A3043" s="326">
        <v>9046295</v>
      </c>
      <c r="B3043" s="329" t="s">
        <v>1609</v>
      </c>
      <c r="C3043" s="23"/>
      <c r="D3043" s="23">
        <v>20</v>
      </c>
      <c r="E3043" s="24">
        <v>970.18</v>
      </c>
      <c r="F3043" s="24">
        <f>E3043/100*$I$2*Main!$AF$2</f>
        <v>0</v>
      </c>
      <c r="G3043" s="25">
        <f>F3043*Main!$AF$4</f>
        <v>0</v>
      </c>
      <c r="H3043" s="151"/>
    </row>
    <row r="3044" spans="1:8">
      <c r="A3044" s="326">
        <v>9046288</v>
      </c>
      <c r="B3044" s="329" t="s">
        <v>1610</v>
      </c>
      <c r="C3044" s="23"/>
      <c r="D3044" s="23">
        <v>20</v>
      </c>
      <c r="E3044" s="24">
        <v>988.82</v>
      </c>
      <c r="F3044" s="24">
        <f>E3044/100*$I$2*Main!$AF$2</f>
        <v>0</v>
      </c>
      <c r="G3044" s="25">
        <f>F3044*Main!$AF$4</f>
        <v>0</v>
      </c>
      <c r="H3044" s="151"/>
    </row>
    <row r="3045" spans="1:8">
      <c r="A3045" s="326">
        <v>9046289</v>
      </c>
      <c r="B3045" s="329" t="s">
        <v>1611</v>
      </c>
      <c r="C3045" s="23"/>
      <c r="D3045" s="23">
        <v>20</v>
      </c>
      <c r="E3045" s="24">
        <v>988.82</v>
      </c>
      <c r="F3045" s="24">
        <f>E3045/100*$I$2*Main!$AF$2</f>
        <v>0</v>
      </c>
      <c r="G3045" s="25">
        <f>F3045*Main!$AF$4</f>
        <v>0</v>
      </c>
      <c r="H3045" s="151"/>
    </row>
    <row r="3046" spans="1:8">
      <c r="A3046" s="326">
        <v>9047171</v>
      </c>
      <c r="B3046" s="329" t="s">
        <v>1612</v>
      </c>
      <c r="C3046" s="23"/>
      <c r="D3046" s="23">
        <v>20</v>
      </c>
      <c r="E3046" s="24">
        <v>1007.48</v>
      </c>
      <c r="F3046" s="24">
        <f>E3046/100*$I$2*Main!$AF$2</f>
        <v>0</v>
      </c>
      <c r="G3046" s="25">
        <f>F3046*Main!$AF$4</f>
        <v>0</v>
      </c>
      <c r="H3046" s="151"/>
    </row>
    <row r="3047" spans="1:8">
      <c r="A3047" s="326">
        <v>9047172</v>
      </c>
      <c r="B3047" s="329" t="s">
        <v>1613</v>
      </c>
      <c r="C3047" s="23"/>
      <c r="D3047" s="23">
        <v>20</v>
      </c>
      <c r="E3047" s="24">
        <v>1007.48</v>
      </c>
      <c r="F3047" s="24">
        <f>E3047/100*$I$2*Main!$AF$2</f>
        <v>0</v>
      </c>
      <c r="G3047" s="25">
        <f>F3047*Main!$AF$4</f>
        <v>0</v>
      </c>
      <c r="H3047" s="151"/>
    </row>
    <row r="3048" spans="1:8">
      <c r="A3048" s="326">
        <v>9047392</v>
      </c>
      <c r="B3048" s="329" t="s">
        <v>1614</v>
      </c>
      <c r="C3048" s="23"/>
      <c r="D3048" s="23">
        <v>20</v>
      </c>
      <c r="E3048" s="24">
        <v>910.46</v>
      </c>
      <c r="F3048" s="24">
        <f>E3048/100*$I$2*Main!$AF$2</f>
        <v>0</v>
      </c>
      <c r="G3048" s="25">
        <f>F3048*Main!$AF$4</f>
        <v>0</v>
      </c>
      <c r="H3048" s="151"/>
    </row>
    <row r="3049" spans="1:8">
      <c r="A3049" s="326">
        <v>9047393</v>
      </c>
      <c r="B3049" s="329" t="s">
        <v>1615</v>
      </c>
      <c r="C3049" s="23"/>
      <c r="D3049" s="23">
        <v>20</v>
      </c>
      <c r="E3049" s="24">
        <v>910.46</v>
      </c>
      <c r="F3049" s="24">
        <f>E3049/100*$I$2*Main!$AF$2</f>
        <v>0</v>
      </c>
      <c r="G3049" s="25">
        <f>F3049*Main!$AF$4</f>
        <v>0</v>
      </c>
      <c r="H3049" s="151"/>
    </row>
    <row r="3050" spans="1:8">
      <c r="A3050" s="326">
        <v>9065870</v>
      </c>
      <c r="B3050" s="329" t="s">
        <v>1616</v>
      </c>
      <c r="C3050" s="23"/>
      <c r="D3050" s="23">
        <v>20</v>
      </c>
      <c r="E3050" s="24">
        <v>925.38</v>
      </c>
      <c r="F3050" s="24">
        <f>E3050/100*$I$2*Main!$AF$2</f>
        <v>0</v>
      </c>
      <c r="G3050" s="25">
        <f>F3050*Main!$AF$4</f>
        <v>0</v>
      </c>
      <c r="H3050" s="151"/>
    </row>
    <row r="3051" spans="1:8">
      <c r="A3051" s="326">
        <v>9065871</v>
      </c>
      <c r="B3051" s="329" t="s">
        <v>1617</v>
      </c>
      <c r="C3051" s="23"/>
      <c r="D3051" s="23">
        <v>20</v>
      </c>
      <c r="E3051" s="24">
        <v>925.38</v>
      </c>
      <c r="F3051" s="24">
        <f>E3051/100*$I$2*Main!$AF$2</f>
        <v>0</v>
      </c>
      <c r="G3051" s="25">
        <f>F3051*Main!$AF$4</f>
        <v>0</v>
      </c>
      <c r="H3051" s="151"/>
    </row>
    <row r="3052" spans="1:8">
      <c r="A3052" s="326">
        <v>9047443</v>
      </c>
      <c r="B3052" s="329" t="s">
        <v>1618</v>
      </c>
      <c r="C3052" s="23"/>
      <c r="D3052" s="23">
        <v>20</v>
      </c>
      <c r="E3052" s="24">
        <v>944.05</v>
      </c>
      <c r="F3052" s="24">
        <f>E3052/100*$I$2*Main!$AF$2</f>
        <v>0</v>
      </c>
      <c r="G3052" s="25">
        <f>F3052*Main!$AF$4</f>
        <v>0</v>
      </c>
      <c r="H3052" s="151"/>
    </row>
    <row r="3053" spans="1:8">
      <c r="A3053" s="326">
        <v>9047444</v>
      </c>
      <c r="B3053" s="329" t="s">
        <v>1619</v>
      </c>
      <c r="C3053" s="23"/>
      <c r="D3053" s="23">
        <v>20</v>
      </c>
      <c r="E3053" s="24">
        <v>944.05</v>
      </c>
      <c r="F3053" s="24">
        <f>E3053/100*$I$2*Main!$AF$2</f>
        <v>0</v>
      </c>
      <c r="G3053" s="25">
        <f>F3053*Main!$AF$4</f>
        <v>0</v>
      </c>
      <c r="H3053" s="151"/>
    </row>
    <row r="3054" spans="1:8">
      <c r="A3054" s="326">
        <v>9047450</v>
      </c>
      <c r="B3054" s="329" t="s">
        <v>1620</v>
      </c>
      <c r="C3054" s="23"/>
      <c r="D3054" s="23">
        <v>20</v>
      </c>
      <c r="E3054" s="24">
        <v>970.18</v>
      </c>
      <c r="F3054" s="24">
        <f>E3054/100*$I$2*Main!$AF$2</f>
        <v>0</v>
      </c>
      <c r="G3054" s="25">
        <f>F3054*Main!$AF$4</f>
        <v>0</v>
      </c>
      <c r="H3054" s="151"/>
    </row>
    <row r="3055" spans="1:8">
      <c r="A3055" s="326">
        <v>9047451</v>
      </c>
      <c r="B3055" s="329" t="s">
        <v>1621</v>
      </c>
      <c r="C3055" s="23"/>
      <c r="D3055" s="23">
        <v>20</v>
      </c>
      <c r="E3055" s="24">
        <v>970.18</v>
      </c>
      <c r="F3055" s="24">
        <f>E3055/100*$I$2*Main!$AF$2</f>
        <v>0</v>
      </c>
      <c r="G3055" s="25">
        <f>F3055*Main!$AF$4</f>
        <v>0</v>
      </c>
      <c r="H3055" s="151"/>
    </row>
    <row r="3056" spans="1:8">
      <c r="A3056" s="326">
        <v>9047452</v>
      </c>
      <c r="B3056" s="329" t="s">
        <v>1622</v>
      </c>
      <c r="C3056" s="23"/>
      <c r="D3056" s="23">
        <v>20</v>
      </c>
      <c r="E3056" s="24">
        <v>988.82</v>
      </c>
      <c r="F3056" s="24">
        <f>E3056/100*$I$2*Main!$AF$2</f>
        <v>0</v>
      </c>
      <c r="G3056" s="25">
        <f>F3056*Main!$AF$4</f>
        <v>0</v>
      </c>
      <c r="H3056" s="151"/>
    </row>
    <row r="3057" spans="1:8">
      <c r="A3057" s="326">
        <v>9047453</v>
      </c>
      <c r="B3057" s="329" t="s">
        <v>1623</v>
      </c>
      <c r="C3057" s="23"/>
      <c r="D3057" s="23">
        <v>20</v>
      </c>
      <c r="E3057" s="24">
        <v>988.82</v>
      </c>
      <c r="F3057" s="24">
        <f>E3057/100*$I$2*Main!$AF$2</f>
        <v>0</v>
      </c>
      <c r="G3057" s="25">
        <f>F3057*Main!$AF$4</f>
        <v>0</v>
      </c>
      <c r="H3057" s="151"/>
    </row>
    <row r="3058" spans="1:8">
      <c r="A3058" s="326">
        <v>9047454</v>
      </c>
      <c r="B3058" s="329" t="s">
        <v>1624</v>
      </c>
      <c r="C3058" s="23"/>
      <c r="D3058" s="23">
        <v>20</v>
      </c>
      <c r="E3058" s="24">
        <v>1007.48</v>
      </c>
      <c r="F3058" s="24">
        <f>E3058/100*$I$2*Main!$AF$2</f>
        <v>0</v>
      </c>
      <c r="G3058" s="25">
        <f>F3058*Main!$AF$4</f>
        <v>0</v>
      </c>
      <c r="H3058" s="151"/>
    </row>
    <row r="3059" spans="1:8">
      <c r="A3059" s="326">
        <v>9047455</v>
      </c>
      <c r="B3059" s="329" t="s">
        <v>1625</v>
      </c>
      <c r="C3059" s="23"/>
      <c r="D3059" s="23">
        <v>20</v>
      </c>
      <c r="E3059" s="24">
        <v>1007.48</v>
      </c>
      <c r="F3059" s="24">
        <f>E3059/100*$I$2*Main!$AF$2</f>
        <v>0</v>
      </c>
      <c r="G3059" s="25">
        <f>F3059*Main!$AF$4</f>
        <v>0</v>
      </c>
      <c r="H3059" s="151"/>
    </row>
    <row r="3060" spans="1:8">
      <c r="A3060" s="326">
        <v>9116754</v>
      </c>
      <c r="B3060" s="329" t="s">
        <v>1626</v>
      </c>
      <c r="C3060" s="23"/>
      <c r="D3060" s="23">
        <v>20</v>
      </c>
      <c r="E3060" s="24">
        <v>1507.49</v>
      </c>
      <c r="F3060" s="24">
        <f>E3060/100*$I$2*Main!$AF$2</f>
        <v>0</v>
      </c>
      <c r="G3060" s="25">
        <f>F3060*Main!$AF$4</f>
        <v>0</v>
      </c>
      <c r="H3060" s="151"/>
    </row>
    <row r="3061" spans="1:8">
      <c r="A3061" s="326">
        <v>9116775</v>
      </c>
      <c r="B3061" s="329" t="s">
        <v>1627</v>
      </c>
      <c r="C3061" s="23"/>
      <c r="D3061" s="23">
        <v>20</v>
      </c>
      <c r="E3061" s="24">
        <v>1507.49</v>
      </c>
      <c r="F3061" s="24">
        <f>E3061/100*$I$2*Main!$AF$2</f>
        <v>0</v>
      </c>
      <c r="G3061" s="25">
        <f>F3061*Main!$AF$4</f>
        <v>0</v>
      </c>
      <c r="H3061" s="151"/>
    </row>
    <row r="3062" spans="1:8">
      <c r="A3062" s="326">
        <v>9117490</v>
      </c>
      <c r="B3062" s="329" t="s">
        <v>1628</v>
      </c>
      <c r="C3062" s="23"/>
      <c r="D3062" s="23">
        <v>20</v>
      </c>
      <c r="E3062" s="24">
        <v>1522.4</v>
      </c>
      <c r="F3062" s="24">
        <f>E3062/100*$I$2*Main!$AF$2</f>
        <v>0</v>
      </c>
      <c r="G3062" s="25">
        <f>F3062*Main!$AF$4</f>
        <v>0</v>
      </c>
      <c r="H3062" s="151"/>
    </row>
    <row r="3063" spans="1:8">
      <c r="A3063" s="326">
        <v>9117501</v>
      </c>
      <c r="B3063" s="329" t="s">
        <v>1629</v>
      </c>
      <c r="C3063" s="23"/>
      <c r="D3063" s="23">
        <v>20</v>
      </c>
      <c r="E3063" s="24">
        <v>1522.4</v>
      </c>
      <c r="F3063" s="24">
        <f>E3063/100*$I$2*Main!$AF$2</f>
        <v>0</v>
      </c>
      <c r="G3063" s="25">
        <f>F3063*Main!$AF$4</f>
        <v>0</v>
      </c>
      <c r="H3063" s="151"/>
    </row>
    <row r="3064" spans="1:8">
      <c r="A3064" s="326">
        <v>9117473</v>
      </c>
      <c r="B3064" s="329" t="s">
        <v>1630</v>
      </c>
      <c r="C3064" s="23"/>
      <c r="D3064" s="23">
        <v>20</v>
      </c>
      <c r="E3064" s="24">
        <v>1541.05</v>
      </c>
      <c r="F3064" s="24">
        <f>E3064/100*$I$2*Main!$AF$2</f>
        <v>0</v>
      </c>
      <c r="G3064" s="25">
        <f>F3064*Main!$AF$4</f>
        <v>0</v>
      </c>
      <c r="H3064" s="151"/>
    </row>
    <row r="3065" spans="1:8">
      <c r="A3065" s="326">
        <v>9117474</v>
      </c>
      <c r="B3065" s="329" t="s">
        <v>1631</v>
      </c>
      <c r="C3065" s="23"/>
      <c r="D3065" s="23">
        <v>20</v>
      </c>
      <c r="E3065" s="24">
        <v>1541.05</v>
      </c>
      <c r="F3065" s="24">
        <f>E3065/100*$I$2*Main!$AF$2</f>
        <v>0</v>
      </c>
      <c r="G3065" s="25">
        <f>F3065*Main!$AF$4</f>
        <v>0</v>
      </c>
      <c r="H3065" s="151"/>
    </row>
    <row r="3066" spans="1:8">
      <c r="A3066" s="326">
        <v>9116789</v>
      </c>
      <c r="B3066" s="329" t="s">
        <v>1632</v>
      </c>
      <c r="C3066" s="23"/>
      <c r="D3066" s="23">
        <v>20</v>
      </c>
      <c r="E3066" s="24">
        <v>1567.16</v>
      </c>
      <c r="F3066" s="24">
        <f>E3066/100*$I$2*Main!$AF$2</f>
        <v>0</v>
      </c>
      <c r="G3066" s="25">
        <f>F3066*Main!$AF$4</f>
        <v>0</v>
      </c>
      <c r="H3066" s="151"/>
    </row>
    <row r="3067" spans="1:8">
      <c r="A3067" s="326">
        <v>9116790</v>
      </c>
      <c r="B3067" s="329" t="s">
        <v>1633</v>
      </c>
      <c r="C3067" s="23"/>
      <c r="D3067" s="23">
        <v>20</v>
      </c>
      <c r="E3067" s="24">
        <v>1567.16</v>
      </c>
      <c r="F3067" s="24">
        <f>E3067/100*$I$2*Main!$AF$2</f>
        <v>0</v>
      </c>
      <c r="G3067" s="25">
        <f>F3067*Main!$AF$4</f>
        <v>0</v>
      </c>
      <c r="H3067" s="151"/>
    </row>
    <row r="3068" spans="1:8">
      <c r="A3068" s="326">
        <v>9115820</v>
      </c>
      <c r="B3068" s="329" t="s">
        <v>1634</v>
      </c>
      <c r="C3068" s="23"/>
      <c r="D3068" s="23">
        <v>20</v>
      </c>
      <c r="E3068" s="24">
        <v>1585.85</v>
      </c>
      <c r="F3068" s="24">
        <f>E3068/100*$I$2*Main!$AF$2</f>
        <v>0</v>
      </c>
      <c r="G3068" s="25">
        <f>F3068*Main!$AF$4</f>
        <v>0</v>
      </c>
      <c r="H3068" s="151"/>
    </row>
    <row r="3069" spans="1:8">
      <c r="A3069" s="326">
        <v>9115821</v>
      </c>
      <c r="B3069" s="329" t="s">
        <v>1635</v>
      </c>
      <c r="C3069" s="23"/>
      <c r="D3069" s="23">
        <v>20</v>
      </c>
      <c r="E3069" s="24">
        <v>1585.85</v>
      </c>
      <c r="F3069" s="24">
        <f>E3069/100*$I$2*Main!$AF$2</f>
        <v>0</v>
      </c>
      <c r="G3069" s="25">
        <f>F3069*Main!$AF$4</f>
        <v>0</v>
      </c>
      <c r="H3069" s="151"/>
    </row>
    <row r="3070" spans="1:8">
      <c r="A3070" s="326">
        <v>9117871</v>
      </c>
      <c r="B3070" s="329" t="s">
        <v>1636</v>
      </c>
      <c r="C3070" s="23"/>
      <c r="D3070" s="23">
        <v>20</v>
      </c>
      <c r="E3070" s="24">
        <v>1604.48</v>
      </c>
      <c r="F3070" s="24">
        <f>E3070/100*$I$2*Main!$AF$2</f>
        <v>0</v>
      </c>
      <c r="G3070" s="25">
        <f>F3070*Main!$AF$4</f>
        <v>0</v>
      </c>
      <c r="H3070" s="151"/>
    </row>
    <row r="3071" spans="1:8">
      <c r="A3071" s="326">
        <v>9117872</v>
      </c>
      <c r="B3071" s="329" t="s">
        <v>1637</v>
      </c>
      <c r="C3071" s="23"/>
      <c r="D3071" s="23">
        <v>20</v>
      </c>
      <c r="E3071" s="24">
        <v>1604.48</v>
      </c>
      <c r="F3071" s="24">
        <f>E3071/100*$I$2*Main!$AF$2</f>
        <v>0</v>
      </c>
      <c r="G3071" s="25">
        <f>F3071*Main!$AF$4</f>
        <v>0</v>
      </c>
      <c r="H3071" s="151"/>
    </row>
    <row r="3072" spans="1:8">
      <c r="A3072" s="326">
        <v>9113945</v>
      </c>
      <c r="B3072" s="329" t="s">
        <v>4074</v>
      </c>
      <c r="C3072" s="23" t="s">
        <v>52</v>
      </c>
      <c r="D3072" s="23">
        <v>20</v>
      </c>
      <c r="E3072" s="24">
        <v>1507.49</v>
      </c>
      <c r="F3072" s="24">
        <f>E3072/100*$I$2*Main!$AF$2</f>
        <v>0</v>
      </c>
      <c r="G3072" s="25">
        <f>F3072*Main!$AF$4</f>
        <v>0</v>
      </c>
      <c r="H3072" s="151"/>
    </row>
    <row r="3073" spans="1:8">
      <c r="A3073" s="326">
        <v>9113951</v>
      </c>
      <c r="B3073" s="329" t="s">
        <v>4075</v>
      </c>
      <c r="C3073" s="23" t="s">
        <v>52</v>
      </c>
      <c r="D3073" s="23">
        <v>20</v>
      </c>
      <c r="E3073" s="24">
        <v>1507.49</v>
      </c>
      <c r="F3073" s="24">
        <f>E3073/100*$I$2*Main!$AF$2</f>
        <v>0</v>
      </c>
      <c r="G3073" s="25">
        <f>F3073*Main!$AF$4</f>
        <v>0</v>
      </c>
      <c r="H3073" s="151"/>
    </row>
    <row r="3074" spans="1:8">
      <c r="A3074" s="326">
        <v>9117396</v>
      </c>
      <c r="B3074" s="329" t="s">
        <v>4076</v>
      </c>
      <c r="C3074" s="23" t="s">
        <v>52</v>
      </c>
      <c r="D3074" s="23">
        <v>20</v>
      </c>
      <c r="E3074" s="24">
        <v>1522.4</v>
      </c>
      <c r="F3074" s="24">
        <f>E3074/100*$I$2*Main!$AF$2</f>
        <v>0</v>
      </c>
      <c r="G3074" s="25">
        <f>F3074*Main!$AF$4</f>
        <v>0</v>
      </c>
      <c r="H3074" s="151"/>
    </row>
    <row r="3075" spans="1:8">
      <c r="A3075" s="326">
        <v>9117397</v>
      </c>
      <c r="B3075" s="329" t="s">
        <v>4077</v>
      </c>
      <c r="C3075" s="23" t="s">
        <v>52</v>
      </c>
      <c r="D3075" s="23">
        <v>20</v>
      </c>
      <c r="E3075" s="24">
        <v>1522.4</v>
      </c>
      <c r="F3075" s="24">
        <f>E3075/100*$I$2*Main!$AF$2</f>
        <v>0</v>
      </c>
      <c r="G3075" s="25">
        <f>F3075*Main!$AF$4</f>
        <v>0</v>
      </c>
      <c r="H3075" s="151"/>
    </row>
    <row r="3076" spans="1:8">
      <c r="A3076" s="326">
        <v>9117372</v>
      </c>
      <c r="B3076" s="329" t="s">
        <v>4078</v>
      </c>
      <c r="C3076" s="23" t="s">
        <v>52</v>
      </c>
      <c r="D3076" s="23">
        <v>20</v>
      </c>
      <c r="E3076" s="24">
        <v>1541.05</v>
      </c>
      <c r="F3076" s="24">
        <f>E3076/100*$I$2*Main!$AF$2</f>
        <v>0</v>
      </c>
      <c r="G3076" s="25">
        <f>F3076*Main!$AF$4</f>
        <v>0</v>
      </c>
      <c r="H3076" s="151"/>
    </row>
    <row r="3077" spans="1:8">
      <c r="A3077" s="326">
        <v>9117373</v>
      </c>
      <c r="B3077" s="329" t="s">
        <v>4079</v>
      </c>
      <c r="C3077" s="23" t="s">
        <v>52</v>
      </c>
      <c r="D3077" s="23">
        <v>20</v>
      </c>
      <c r="E3077" s="24">
        <v>1541.05</v>
      </c>
      <c r="F3077" s="24">
        <f>E3077/100*$I$2*Main!$AF$2</f>
        <v>0</v>
      </c>
      <c r="G3077" s="25">
        <f>F3077*Main!$AF$4</f>
        <v>0</v>
      </c>
      <c r="H3077" s="151"/>
    </row>
    <row r="3078" spans="1:8">
      <c r="A3078" s="326">
        <v>9113907</v>
      </c>
      <c r="B3078" s="329" t="s">
        <v>4080</v>
      </c>
      <c r="C3078" s="23" t="s">
        <v>52</v>
      </c>
      <c r="D3078" s="23">
        <v>20</v>
      </c>
      <c r="E3078" s="24">
        <v>1567.16</v>
      </c>
      <c r="F3078" s="24">
        <f>E3078/100*$I$2*Main!$AF$2</f>
        <v>0</v>
      </c>
      <c r="G3078" s="25">
        <f>F3078*Main!$AF$4</f>
        <v>0</v>
      </c>
      <c r="H3078" s="151"/>
    </row>
    <row r="3079" spans="1:8">
      <c r="A3079" s="326">
        <v>9113938</v>
      </c>
      <c r="B3079" s="329" t="s">
        <v>4081</v>
      </c>
      <c r="C3079" s="23" t="s">
        <v>52</v>
      </c>
      <c r="D3079" s="23">
        <v>20</v>
      </c>
      <c r="E3079" s="24">
        <v>1567.16</v>
      </c>
      <c r="F3079" s="24">
        <f>E3079/100*$I$2*Main!$AF$2</f>
        <v>0</v>
      </c>
      <c r="G3079" s="25">
        <f>F3079*Main!$AF$4</f>
        <v>0</v>
      </c>
      <c r="H3079" s="151"/>
    </row>
    <row r="3080" spans="1:8">
      <c r="A3080" s="326">
        <v>9117305</v>
      </c>
      <c r="B3080" s="329" t="s">
        <v>1638</v>
      </c>
      <c r="C3080" s="23"/>
      <c r="D3080" s="23">
        <v>20</v>
      </c>
      <c r="E3080" s="24">
        <v>1585.85</v>
      </c>
      <c r="F3080" s="24">
        <f>E3080/100*$I$2*Main!$AF$2</f>
        <v>0</v>
      </c>
      <c r="G3080" s="25">
        <f>F3080*Main!$AF$4</f>
        <v>0</v>
      </c>
      <c r="H3080" s="151"/>
    </row>
    <row r="3081" spans="1:8">
      <c r="A3081" s="326">
        <v>9117306</v>
      </c>
      <c r="B3081" s="329" t="s">
        <v>1639</v>
      </c>
      <c r="C3081" s="23"/>
      <c r="D3081" s="23">
        <v>20</v>
      </c>
      <c r="E3081" s="24">
        <v>1585.85</v>
      </c>
      <c r="F3081" s="24">
        <f>E3081/100*$I$2*Main!$AF$2</f>
        <v>0</v>
      </c>
      <c r="G3081" s="25">
        <f>F3081*Main!$AF$4</f>
        <v>0</v>
      </c>
      <c r="H3081" s="151"/>
    </row>
    <row r="3082" spans="1:8">
      <c r="A3082" s="326">
        <v>9118403</v>
      </c>
      <c r="B3082" s="329" t="s">
        <v>4082</v>
      </c>
      <c r="C3082" s="23" t="s">
        <v>52</v>
      </c>
      <c r="D3082" s="23">
        <v>20</v>
      </c>
      <c r="E3082" s="24">
        <v>1604.48</v>
      </c>
      <c r="F3082" s="24">
        <f>E3082/100*$I$2*Main!$AF$2</f>
        <v>0</v>
      </c>
      <c r="G3082" s="25">
        <f>F3082*Main!$AF$4</f>
        <v>0</v>
      </c>
      <c r="H3082" s="151"/>
    </row>
    <row r="3083" spans="1:8">
      <c r="A3083" s="326">
        <v>9118404</v>
      </c>
      <c r="B3083" s="329" t="s">
        <v>4083</v>
      </c>
      <c r="C3083" s="23" t="s">
        <v>52</v>
      </c>
      <c r="D3083" s="23">
        <v>20</v>
      </c>
      <c r="E3083" s="24">
        <v>1604.48</v>
      </c>
      <c r="F3083" s="24">
        <f>E3083/100*$I$2*Main!$AF$2</f>
        <v>0</v>
      </c>
      <c r="G3083" s="25">
        <f>F3083*Main!$AF$4</f>
        <v>0</v>
      </c>
      <c r="H3083" s="151"/>
    </row>
    <row r="3084" spans="1:8">
      <c r="A3084" s="326">
        <v>9243707</v>
      </c>
      <c r="B3084" s="329" t="s">
        <v>1640</v>
      </c>
      <c r="C3084" s="23"/>
      <c r="D3084" s="23">
        <v>1</v>
      </c>
      <c r="E3084" s="24">
        <v>910.46</v>
      </c>
      <c r="F3084" s="24">
        <f>E3084/100*$I$2*Main!$AF$2</f>
        <v>0</v>
      </c>
      <c r="G3084" s="25">
        <f>F3084*Main!$AF$4</f>
        <v>0</v>
      </c>
      <c r="H3084" s="151"/>
    </row>
    <row r="3085" spans="1:8">
      <c r="A3085" s="326">
        <v>9243708</v>
      </c>
      <c r="B3085" s="329" t="s">
        <v>1641</v>
      </c>
      <c r="C3085" s="23"/>
      <c r="D3085" s="23">
        <v>1</v>
      </c>
      <c r="E3085" s="24">
        <v>910.46</v>
      </c>
      <c r="F3085" s="24">
        <f>E3085/100*$I$2*Main!$AF$2</f>
        <v>0</v>
      </c>
      <c r="G3085" s="25">
        <f>F3085*Main!$AF$4</f>
        <v>0</v>
      </c>
      <c r="H3085" s="151"/>
    </row>
    <row r="3086" spans="1:8">
      <c r="A3086" s="326">
        <v>9243710</v>
      </c>
      <c r="B3086" s="329" t="s">
        <v>1642</v>
      </c>
      <c r="C3086" s="23"/>
      <c r="D3086" s="23">
        <v>1</v>
      </c>
      <c r="E3086" s="24">
        <v>925.38</v>
      </c>
      <c r="F3086" s="24">
        <f>E3086/100*$I$2*Main!$AF$2</f>
        <v>0</v>
      </c>
      <c r="G3086" s="25">
        <f>F3086*Main!$AF$4</f>
        <v>0</v>
      </c>
      <c r="H3086" s="151"/>
    </row>
    <row r="3087" spans="1:8">
      <c r="A3087" s="326">
        <v>9243711</v>
      </c>
      <c r="B3087" s="329" t="s">
        <v>1643</v>
      </c>
      <c r="C3087" s="23"/>
      <c r="D3087" s="23">
        <v>1</v>
      </c>
      <c r="E3087" s="24">
        <v>925.38</v>
      </c>
      <c r="F3087" s="24">
        <f>E3087/100*$I$2*Main!$AF$2</f>
        <v>0</v>
      </c>
      <c r="G3087" s="25">
        <f>F3087*Main!$AF$4</f>
        <v>0</v>
      </c>
      <c r="H3087" s="151"/>
    </row>
    <row r="3088" spans="1:8">
      <c r="A3088" s="326">
        <v>9243713</v>
      </c>
      <c r="B3088" s="329" t="s">
        <v>1644</v>
      </c>
      <c r="C3088" s="23"/>
      <c r="D3088" s="23">
        <v>1</v>
      </c>
      <c r="E3088" s="24">
        <v>944.05</v>
      </c>
      <c r="F3088" s="24">
        <f>E3088/100*$I$2*Main!$AF$2</f>
        <v>0</v>
      </c>
      <c r="G3088" s="25">
        <f>F3088*Main!$AF$4</f>
        <v>0</v>
      </c>
      <c r="H3088" s="151"/>
    </row>
    <row r="3089" spans="1:8">
      <c r="A3089" s="326">
        <v>9243714</v>
      </c>
      <c r="B3089" s="329" t="s">
        <v>1645</v>
      </c>
      <c r="C3089" s="23"/>
      <c r="D3089" s="23">
        <v>1</v>
      </c>
      <c r="E3089" s="24">
        <v>944.05</v>
      </c>
      <c r="F3089" s="24">
        <f>E3089/100*$I$2*Main!$AF$2</f>
        <v>0</v>
      </c>
      <c r="G3089" s="25">
        <f>F3089*Main!$AF$4</f>
        <v>0</v>
      </c>
      <c r="H3089" s="151"/>
    </row>
    <row r="3090" spans="1:8">
      <c r="A3090" s="326">
        <v>9243716</v>
      </c>
      <c r="B3090" s="329" t="s">
        <v>1646</v>
      </c>
      <c r="C3090" s="23"/>
      <c r="D3090" s="23">
        <v>1</v>
      </c>
      <c r="E3090" s="24">
        <v>910.46</v>
      </c>
      <c r="F3090" s="24">
        <f>E3090/100*$I$2*Main!$AF$2</f>
        <v>0</v>
      </c>
      <c r="G3090" s="25">
        <f>F3090*Main!$AF$4</f>
        <v>0</v>
      </c>
      <c r="H3090" s="151"/>
    </row>
    <row r="3091" spans="1:8">
      <c r="A3091" s="326">
        <v>9243717</v>
      </c>
      <c r="B3091" s="329" t="s">
        <v>1647</v>
      </c>
      <c r="C3091" s="23"/>
      <c r="D3091" s="23">
        <v>1</v>
      </c>
      <c r="E3091" s="24">
        <v>910.46</v>
      </c>
      <c r="F3091" s="24">
        <f>E3091/100*$I$2*Main!$AF$2</f>
        <v>0</v>
      </c>
      <c r="G3091" s="25">
        <f>F3091*Main!$AF$4</f>
        <v>0</v>
      </c>
      <c r="H3091" s="151"/>
    </row>
    <row r="3092" spans="1:8">
      <c r="A3092" s="326">
        <v>9243719</v>
      </c>
      <c r="B3092" s="329" t="s">
        <v>1648</v>
      </c>
      <c r="C3092" s="23"/>
      <c r="D3092" s="23">
        <v>1</v>
      </c>
      <c r="E3092" s="24">
        <v>925.38</v>
      </c>
      <c r="F3092" s="24">
        <f>E3092/100*$I$2*Main!$AF$2</f>
        <v>0</v>
      </c>
      <c r="G3092" s="25">
        <f>F3092*Main!$AF$4</f>
        <v>0</v>
      </c>
      <c r="H3092" s="151"/>
    </row>
    <row r="3093" spans="1:8">
      <c r="A3093" s="326">
        <v>9243720</v>
      </c>
      <c r="B3093" s="329" t="s">
        <v>1649</v>
      </c>
      <c r="C3093" s="23"/>
      <c r="D3093" s="23">
        <v>1</v>
      </c>
      <c r="E3093" s="24">
        <v>925.38</v>
      </c>
      <c r="F3093" s="24">
        <f>E3093/100*$I$2*Main!$AF$2</f>
        <v>0</v>
      </c>
      <c r="G3093" s="25">
        <f>F3093*Main!$AF$4</f>
        <v>0</v>
      </c>
      <c r="H3093" s="151"/>
    </row>
    <row r="3094" spans="1:8">
      <c r="A3094" s="326">
        <v>9243722</v>
      </c>
      <c r="B3094" s="329" t="s">
        <v>1650</v>
      </c>
      <c r="C3094" s="23"/>
      <c r="D3094" s="23">
        <v>1</v>
      </c>
      <c r="E3094" s="24">
        <v>944.05</v>
      </c>
      <c r="F3094" s="24">
        <f>E3094/100*$I$2*Main!$AF$2</f>
        <v>0</v>
      </c>
      <c r="G3094" s="25">
        <f>F3094*Main!$AF$4</f>
        <v>0</v>
      </c>
      <c r="H3094" s="151"/>
    </row>
    <row r="3095" spans="1:8">
      <c r="A3095" s="326">
        <v>9243723</v>
      </c>
      <c r="B3095" s="329" t="s">
        <v>1651</v>
      </c>
      <c r="C3095" s="23"/>
      <c r="D3095" s="23">
        <v>1</v>
      </c>
      <c r="E3095" s="24">
        <v>944.05</v>
      </c>
      <c r="F3095" s="24">
        <f>E3095/100*$I$2*Main!$AF$2</f>
        <v>0</v>
      </c>
      <c r="G3095" s="25">
        <f>F3095*Main!$AF$4</f>
        <v>0</v>
      </c>
      <c r="H3095" s="151"/>
    </row>
    <row r="3096" spans="1:8">
      <c r="A3096" s="326">
        <v>9243725</v>
      </c>
      <c r="B3096" s="329" t="s">
        <v>1652</v>
      </c>
      <c r="C3096" s="23"/>
      <c r="D3096" s="23">
        <v>1</v>
      </c>
      <c r="E3096" s="24">
        <v>970.18</v>
      </c>
      <c r="F3096" s="24">
        <f>E3096/100*$I$2*Main!$AF$2</f>
        <v>0</v>
      </c>
      <c r="G3096" s="25">
        <f>F3096*Main!$AF$4</f>
        <v>0</v>
      </c>
      <c r="H3096" s="151"/>
    </row>
    <row r="3097" spans="1:8">
      <c r="A3097" s="326">
        <v>9243726</v>
      </c>
      <c r="B3097" s="329" t="s">
        <v>1653</v>
      </c>
      <c r="C3097" s="23"/>
      <c r="D3097" s="23">
        <v>1</v>
      </c>
      <c r="E3097" s="24">
        <v>970.18</v>
      </c>
      <c r="F3097" s="24">
        <f>E3097/100*$I$2*Main!$AF$2</f>
        <v>0</v>
      </c>
      <c r="G3097" s="25">
        <f>F3097*Main!$AF$4</f>
        <v>0</v>
      </c>
      <c r="H3097" s="151"/>
    </row>
    <row r="3098" spans="1:8">
      <c r="A3098" s="326">
        <v>9243728</v>
      </c>
      <c r="B3098" s="329" t="s">
        <v>1654</v>
      </c>
      <c r="C3098" s="23"/>
      <c r="D3098" s="23">
        <v>1</v>
      </c>
      <c r="E3098" s="24">
        <v>988.82</v>
      </c>
      <c r="F3098" s="24">
        <f>E3098/100*$I$2*Main!$AF$2</f>
        <v>0</v>
      </c>
      <c r="G3098" s="25">
        <f>F3098*Main!$AF$4</f>
        <v>0</v>
      </c>
      <c r="H3098" s="151"/>
    </row>
    <row r="3099" spans="1:8">
      <c r="A3099" s="326">
        <v>9243729</v>
      </c>
      <c r="B3099" s="329" t="s">
        <v>1655</v>
      </c>
      <c r="C3099" s="23"/>
      <c r="D3099" s="23">
        <v>1</v>
      </c>
      <c r="E3099" s="24">
        <v>988.82</v>
      </c>
      <c r="F3099" s="24">
        <f>E3099/100*$I$2*Main!$AF$2</f>
        <v>0</v>
      </c>
      <c r="G3099" s="25">
        <f>F3099*Main!$AF$4</f>
        <v>0</v>
      </c>
      <c r="H3099" s="151"/>
    </row>
    <row r="3100" spans="1:8">
      <c r="A3100" s="326">
        <v>9243731</v>
      </c>
      <c r="B3100" s="329" t="s">
        <v>1656</v>
      </c>
      <c r="C3100" s="23"/>
      <c r="D3100" s="23">
        <v>1</v>
      </c>
      <c r="E3100" s="24">
        <v>1007.48</v>
      </c>
      <c r="F3100" s="24">
        <f>E3100/100*$I$2*Main!$AF$2</f>
        <v>0</v>
      </c>
      <c r="G3100" s="25">
        <f>F3100*Main!$AF$4</f>
        <v>0</v>
      </c>
      <c r="H3100" s="151"/>
    </row>
    <row r="3101" spans="1:8">
      <c r="A3101" s="326">
        <v>9243732</v>
      </c>
      <c r="B3101" s="329" t="s">
        <v>1657</v>
      </c>
      <c r="C3101" s="23"/>
      <c r="D3101" s="23">
        <v>1</v>
      </c>
      <c r="E3101" s="24">
        <v>1007.48</v>
      </c>
      <c r="F3101" s="24">
        <f>E3101/100*$I$2*Main!$AF$2</f>
        <v>0</v>
      </c>
      <c r="G3101" s="25">
        <f>F3101*Main!$AF$4</f>
        <v>0</v>
      </c>
      <c r="H3101" s="151"/>
    </row>
    <row r="3102" spans="1:8">
      <c r="A3102" s="326">
        <v>9243682</v>
      </c>
      <c r="B3102" s="329" t="s">
        <v>1658</v>
      </c>
      <c r="C3102" s="23"/>
      <c r="D3102" s="23">
        <v>1</v>
      </c>
      <c r="E3102" s="24">
        <v>2059.69</v>
      </c>
      <c r="F3102" s="24">
        <f>E3102/100*$I$2*Main!$AF$2</f>
        <v>0</v>
      </c>
      <c r="G3102" s="25">
        <f>F3102*Main!$AF$4</f>
        <v>0</v>
      </c>
      <c r="H3102" s="151"/>
    </row>
    <row r="3103" spans="1:8">
      <c r="A3103" s="326">
        <v>9243685</v>
      </c>
      <c r="B3103" s="329" t="s">
        <v>1659</v>
      </c>
      <c r="C3103" s="23"/>
      <c r="D3103" s="23">
        <v>1</v>
      </c>
      <c r="E3103" s="24">
        <v>2089.56</v>
      </c>
      <c r="F3103" s="24">
        <f>E3103/100*$I$2*Main!$AF$2</f>
        <v>0</v>
      </c>
      <c r="G3103" s="25">
        <f>F3103*Main!$AF$4</f>
        <v>0</v>
      </c>
      <c r="H3103" s="151"/>
    </row>
    <row r="3104" spans="1:8">
      <c r="A3104" s="326">
        <v>9243688</v>
      </c>
      <c r="B3104" s="329" t="s">
        <v>1660</v>
      </c>
      <c r="C3104" s="23"/>
      <c r="D3104" s="23">
        <v>1</v>
      </c>
      <c r="E3104" s="24">
        <v>2126.87</v>
      </c>
      <c r="F3104" s="24">
        <f>E3104/100*$I$2*Main!$AF$2</f>
        <v>0</v>
      </c>
      <c r="G3104" s="25">
        <f>F3104*Main!$AF$4</f>
        <v>0</v>
      </c>
      <c r="H3104" s="151"/>
    </row>
    <row r="3105" spans="1:8">
      <c r="A3105" s="326">
        <v>9243691</v>
      </c>
      <c r="B3105" s="329" t="s">
        <v>1661</v>
      </c>
      <c r="C3105" s="23"/>
      <c r="D3105" s="23">
        <v>1</v>
      </c>
      <c r="E3105" s="24">
        <v>2059.69</v>
      </c>
      <c r="F3105" s="24">
        <f>E3105/100*$I$2*Main!$AF$2</f>
        <v>0</v>
      </c>
      <c r="G3105" s="25">
        <f>F3105*Main!$AF$4</f>
        <v>0</v>
      </c>
      <c r="H3105" s="151"/>
    </row>
    <row r="3106" spans="1:8">
      <c r="A3106" s="326">
        <v>9243694</v>
      </c>
      <c r="B3106" s="329" t="s">
        <v>1662</v>
      </c>
      <c r="C3106" s="23"/>
      <c r="D3106" s="23">
        <v>1</v>
      </c>
      <c r="E3106" s="24">
        <v>2089.56</v>
      </c>
      <c r="F3106" s="24">
        <f>E3106/100*$I$2*Main!$AF$2</f>
        <v>0</v>
      </c>
      <c r="G3106" s="25">
        <f>F3106*Main!$AF$4</f>
        <v>0</v>
      </c>
      <c r="H3106" s="151"/>
    </row>
    <row r="3107" spans="1:8">
      <c r="A3107" s="326">
        <v>9243697</v>
      </c>
      <c r="B3107" s="329" t="s">
        <v>1663</v>
      </c>
      <c r="C3107" s="23"/>
      <c r="D3107" s="23">
        <v>1</v>
      </c>
      <c r="E3107" s="24">
        <v>2126.87</v>
      </c>
      <c r="F3107" s="24">
        <f>E3107/100*$I$2*Main!$AF$2</f>
        <v>0</v>
      </c>
      <c r="G3107" s="25">
        <f>F3107*Main!$AF$4</f>
        <v>0</v>
      </c>
      <c r="H3107" s="151"/>
    </row>
    <row r="3108" spans="1:8">
      <c r="A3108" s="326">
        <v>9243700</v>
      </c>
      <c r="B3108" s="329" t="s">
        <v>1664</v>
      </c>
      <c r="C3108" s="23"/>
      <c r="D3108" s="23">
        <v>1</v>
      </c>
      <c r="E3108" s="24">
        <v>2179.08</v>
      </c>
      <c r="F3108" s="24">
        <f>E3108/100*$I$2*Main!$AF$2</f>
        <v>0</v>
      </c>
      <c r="G3108" s="25">
        <f>F3108*Main!$AF$4</f>
        <v>0</v>
      </c>
      <c r="H3108" s="151"/>
    </row>
    <row r="3109" spans="1:8">
      <c r="A3109" s="326">
        <v>9243703</v>
      </c>
      <c r="B3109" s="329" t="s">
        <v>1665</v>
      </c>
      <c r="C3109" s="23"/>
      <c r="D3109" s="23">
        <v>1</v>
      </c>
      <c r="E3109" s="24">
        <v>2216.4</v>
      </c>
      <c r="F3109" s="24">
        <f>E3109/100*$I$2*Main!$AF$2</f>
        <v>0</v>
      </c>
      <c r="G3109" s="25">
        <f>F3109*Main!$AF$4</f>
        <v>0</v>
      </c>
      <c r="H3109" s="151"/>
    </row>
    <row r="3110" spans="1:8">
      <c r="A3110" s="326">
        <v>9243706</v>
      </c>
      <c r="B3110" s="329" t="s">
        <v>1666</v>
      </c>
      <c r="C3110" s="23"/>
      <c r="D3110" s="23">
        <v>1</v>
      </c>
      <c r="E3110" s="24">
        <v>2253.6999999999998</v>
      </c>
      <c r="F3110" s="24">
        <f>E3110/100*$I$2*Main!$AF$2</f>
        <v>0</v>
      </c>
      <c r="G3110" s="25">
        <f>F3110*Main!$AF$4</f>
        <v>0</v>
      </c>
      <c r="H3110" s="151"/>
    </row>
    <row r="3111" spans="1:8">
      <c r="A3111" s="326">
        <v>9243778</v>
      </c>
      <c r="B3111" s="329" t="s">
        <v>4084</v>
      </c>
      <c r="C3111" s="23" t="s">
        <v>52</v>
      </c>
      <c r="D3111" s="23">
        <v>1</v>
      </c>
      <c r="E3111" s="24">
        <v>2813.4</v>
      </c>
      <c r="F3111" s="24">
        <f>E3111/100*$I$2*Main!$AF$2</f>
        <v>0</v>
      </c>
      <c r="G3111" s="25">
        <f>F3111*Main!$AF$4</f>
        <v>0</v>
      </c>
      <c r="H3111" s="151"/>
    </row>
    <row r="3112" spans="1:8">
      <c r="A3112" s="326">
        <v>9243781</v>
      </c>
      <c r="B3112" s="329" t="s">
        <v>1667</v>
      </c>
      <c r="C3112" s="23"/>
      <c r="D3112" s="23">
        <v>1</v>
      </c>
      <c r="E3112" s="24">
        <v>2850.72</v>
      </c>
      <c r="F3112" s="24">
        <f>E3112/100*$I$2*Main!$AF$2</f>
        <v>0</v>
      </c>
      <c r="G3112" s="25">
        <f>F3112*Main!$AF$4</f>
        <v>0</v>
      </c>
      <c r="H3112" s="151"/>
    </row>
    <row r="3113" spans="1:8">
      <c r="A3113" s="326">
        <v>9243784</v>
      </c>
      <c r="B3113" s="329" t="s">
        <v>4085</v>
      </c>
      <c r="C3113" s="23" t="s">
        <v>52</v>
      </c>
      <c r="D3113" s="23">
        <v>1</v>
      </c>
      <c r="E3113" s="24">
        <v>2888.04</v>
      </c>
      <c r="F3113" s="24">
        <f>E3113/100*$I$2*Main!$AF$2</f>
        <v>0</v>
      </c>
      <c r="G3113" s="25">
        <f>F3113*Main!$AF$4</f>
        <v>0</v>
      </c>
      <c r="H3113" s="151"/>
    </row>
    <row r="3114" spans="1:8">
      <c r="A3114" s="326">
        <v>9243760</v>
      </c>
      <c r="B3114" s="329" t="s">
        <v>4086</v>
      </c>
      <c r="C3114" s="23" t="s">
        <v>52</v>
      </c>
      <c r="D3114" s="23">
        <v>1</v>
      </c>
      <c r="E3114" s="24">
        <v>2813.4</v>
      </c>
      <c r="F3114" s="24">
        <f>E3114/100*$I$2*Main!$AF$2</f>
        <v>0</v>
      </c>
      <c r="G3114" s="25">
        <f>F3114*Main!$AF$4</f>
        <v>0</v>
      </c>
      <c r="H3114" s="151"/>
    </row>
    <row r="3115" spans="1:8">
      <c r="A3115" s="326">
        <v>9243763</v>
      </c>
      <c r="B3115" s="329" t="s">
        <v>4087</v>
      </c>
      <c r="C3115" s="23" t="s">
        <v>52</v>
      </c>
      <c r="D3115" s="23">
        <v>1</v>
      </c>
      <c r="E3115" s="24">
        <v>2850.72</v>
      </c>
      <c r="F3115" s="24">
        <f>E3115/100*$I$2*Main!$AF$2</f>
        <v>0</v>
      </c>
      <c r="G3115" s="25">
        <f>F3115*Main!$AF$4</f>
        <v>0</v>
      </c>
      <c r="H3115" s="151"/>
    </row>
    <row r="3116" spans="1:8">
      <c r="A3116" s="326">
        <v>9243766</v>
      </c>
      <c r="B3116" s="329" t="s">
        <v>4088</v>
      </c>
      <c r="C3116" s="23" t="s">
        <v>52</v>
      </c>
      <c r="D3116" s="23">
        <v>1</v>
      </c>
      <c r="E3116" s="24">
        <v>2888.04</v>
      </c>
      <c r="F3116" s="24">
        <f>E3116/100*$I$2*Main!$AF$2</f>
        <v>0</v>
      </c>
      <c r="G3116" s="25">
        <f>F3116*Main!$AF$4</f>
        <v>0</v>
      </c>
      <c r="H3116" s="151"/>
    </row>
    <row r="3117" spans="1:8">
      <c r="A3117" s="326">
        <v>48354</v>
      </c>
      <c r="B3117" s="329" t="s">
        <v>4089</v>
      </c>
      <c r="C3117" s="23" t="s">
        <v>52</v>
      </c>
      <c r="D3117" s="23">
        <v>1</v>
      </c>
      <c r="E3117" s="24">
        <v>2813.4</v>
      </c>
      <c r="F3117" s="24">
        <f>E3117/100*$I$2*Main!$AF$2</f>
        <v>0</v>
      </c>
      <c r="G3117" s="25">
        <f>F3117*Main!$AF$4</f>
        <v>0</v>
      </c>
      <c r="H3117" s="151"/>
    </row>
    <row r="3118" spans="1:8">
      <c r="A3118" s="326">
        <v>48355</v>
      </c>
      <c r="B3118" s="329" t="s">
        <v>1668</v>
      </c>
      <c r="C3118" s="23"/>
      <c r="D3118" s="23">
        <v>1</v>
      </c>
      <c r="E3118" s="24">
        <v>2850.72</v>
      </c>
      <c r="F3118" s="24">
        <f>E3118/100*$I$2*Main!$AF$2</f>
        <v>0</v>
      </c>
      <c r="G3118" s="25">
        <f>F3118*Main!$AF$4</f>
        <v>0</v>
      </c>
      <c r="H3118" s="151"/>
    </row>
    <row r="3119" spans="1:8">
      <c r="A3119" s="326">
        <v>48356</v>
      </c>
      <c r="B3119" s="329" t="s">
        <v>4090</v>
      </c>
      <c r="C3119" s="23" t="s">
        <v>52</v>
      </c>
      <c r="D3119" s="23">
        <v>1</v>
      </c>
      <c r="E3119" s="24">
        <v>2888.04</v>
      </c>
      <c r="F3119" s="24">
        <f>E3119/100*$I$2*Main!$AF$2</f>
        <v>0</v>
      </c>
      <c r="G3119" s="25">
        <f>F3119*Main!$AF$4</f>
        <v>0</v>
      </c>
      <c r="H3119" s="151"/>
    </row>
    <row r="3120" spans="1:8">
      <c r="A3120" s="326">
        <v>48357</v>
      </c>
      <c r="B3120" s="329" t="s">
        <v>4091</v>
      </c>
      <c r="C3120" s="23" t="s">
        <v>52</v>
      </c>
      <c r="D3120" s="23">
        <v>1</v>
      </c>
      <c r="E3120" s="24">
        <v>2813.4</v>
      </c>
      <c r="F3120" s="24">
        <f>E3120/100*$I$2*Main!$AF$2</f>
        <v>0</v>
      </c>
      <c r="G3120" s="25">
        <f>F3120*Main!$AF$4</f>
        <v>0</v>
      </c>
      <c r="H3120" s="151"/>
    </row>
    <row r="3121" spans="1:8">
      <c r="A3121" s="326">
        <v>48358</v>
      </c>
      <c r="B3121" s="329" t="s">
        <v>4092</v>
      </c>
      <c r="C3121" s="23" t="s">
        <v>52</v>
      </c>
      <c r="D3121" s="23">
        <v>1</v>
      </c>
      <c r="E3121" s="24">
        <v>2850.72</v>
      </c>
      <c r="F3121" s="24">
        <f>E3121/100*$I$2*Main!$AF$2</f>
        <v>0</v>
      </c>
      <c r="G3121" s="25">
        <f>F3121*Main!$AF$4</f>
        <v>0</v>
      </c>
      <c r="H3121" s="151"/>
    </row>
    <row r="3122" spans="1:8">
      <c r="A3122" s="326">
        <v>48359</v>
      </c>
      <c r="B3122" s="329" t="s">
        <v>4093</v>
      </c>
      <c r="C3122" s="23" t="s">
        <v>52</v>
      </c>
      <c r="D3122" s="23">
        <v>1</v>
      </c>
      <c r="E3122" s="24">
        <v>2888.04</v>
      </c>
      <c r="F3122" s="24">
        <f>E3122/100*$I$2*Main!$AF$2</f>
        <v>0</v>
      </c>
      <c r="G3122" s="25">
        <f>F3122*Main!$AF$4</f>
        <v>0</v>
      </c>
      <c r="H3122" s="151"/>
    </row>
    <row r="3123" spans="1:8">
      <c r="A3123" s="326">
        <v>9143503</v>
      </c>
      <c r="B3123" s="329" t="s">
        <v>4094</v>
      </c>
      <c r="C3123" s="23" t="s">
        <v>52</v>
      </c>
      <c r="D3123" s="23">
        <v>1</v>
      </c>
      <c r="E3123" s="24">
        <v>4007.4</v>
      </c>
      <c r="F3123" s="24">
        <f>E3123/100*$I$2*Main!$AF$2</f>
        <v>0</v>
      </c>
      <c r="G3123" s="25">
        <f>F3123*Main!$AF$4</f>
        <v>0</v>
      </c>
      <c r="H3123" s="151"/>
    </row>
    <row r="3124" spans="1:8">
      <c r="A3124" s="326">
        <v>9143504</v>
      </c>
      <c r="B3124" s="329" t="s">
        <v>4095</v>
      </c>
      <c r="C3124" s="23" t="s">
        <v>52</v>
      </c>
      <c r="D3124" s="23">
        <v>1</v>
      </c>
      <c r="E3124" s="24">
        <v>4044.71</v>
      </c>
      <c r="F3124" s="24">
        <f>E3124/100*$I$2*Main!$AF$2</f>
        <v>0</v>
      </c>
      <c r="G3124" s="25">
        <f>F3124*Main!$AF$4</f>
        <v>0</v>
      </c>
      <c r="H3124" s="151"/>
    </row>
    <row r="3125" spans="1:8">
      <c r="A3125" s="326">
        <v>9143505</v>
      </c>
      <c r="B3125" s="329" t="s">
        <v>4096</v>
      </c>
      <c r="C3125" s="23" t="s">
        <v>52</v>
      </c>
      <c r="D3125" s="23">
        <v>1</v>
      </c>
      <c r="E3125" s="24">
        <v>4082.03</v>
      </c>
      <c r="F3125" s="24">
        <f>E3125/100*$I$2*Main!$AF$2</f>
        <v>0</v>
      </c>
      <c r="G3125" s="25">
        <f>F3125*Main!$AF$4</f>
        <v>0</v>
      </c>
      <c r="H3125" s="151"/>
    </row>
    <row r="3126" spans="1:8">
      <c r="A3126" s="326">
        <v>9143509</v>
      </c>
      <c r="B3126" s="329" t="s">
        <v>4097</v>
      </c>
      <c r="C3126" s="23" t="s">
        <v>52</v>
      </c>
      <c r="D3126" s="23">
        <v>1</v>
      </c>
      <c r="E3126" s="24">
        <v>4007.4</v>
      </c>
      <c r="F3126" s="24">
        <f>E3126/100*$I$2*Main!$AF$2</f>
        <v>0</v>
      </c>
      <c r="G3126" s="25">
        <f>F3126*Main!$AF$4</f>
        <v>0</v>
      </c>
      <c r="H3126" s="151"/>
    </row>
    <row r="3127" spans="1:8">
      <c r="A3127" s="326">
        <v>9143510</v>
      </c>
      <c r="B3127" s="329" t="s">
        <v>4098</v>
      </c>
      <c r="C3127" s="23" t="s">
        <v>52</v>
      </c>
      <c r="D3127" s="23">
        <v>1</v>
      </c>
      <c r="E3127" s="24">
        <v>4044.71</v>
      </c>
      <c r="F3127" s="24">
        <f>E3127/100*$I$2*Main!$AF$2</f>
        <v>0</v>
      </c>
      <c r="G3127" s="25">
        <f>F3127*Main!$AF$4</f>
        <v>0</v>
      </c>
      <c r="H3127" s="151"/>
    </row>
    <row r="3128" spans="1:8">
      <c r="A3128" s="326">
        <v>9143435</v>
      </c>
      <c r="B3128" s="329" t="s">
        <v>4099</v>
      </c>
      <c r="C3128" s="23" t="s">
        <v>52</v>
      </c>
      <c r="D3128" s="23">
        <v>1</v>
      </c>
      <c r="E3128" s="24">
        <v>4082.03</v>
      </c>
      <c r="F3128" s="24">
        <f>E3128/100*$I$2*Main!$AF$2</f>
        <v>0</v>
      </c>
      <c r="G3128" s="25">
        <f>F3128*Main!$AF$4</f>
        <v>0</v>
      </c>
      <c r="H3128" s="151"/>
    </row>
    <row r="3129" spans="1:8">
      <c r="A3129" s="326">
        <v>9240161</v>
      </c>
      <c r="B3129" s="329" t="s">
        <v>1669</v>
      </c>
      <c r="C3129" s="23"/>
      <c r="D3129" s="23">
        <v>1</v>
      </c>
      <c r="E3129" s="24">
        <v>2995.62</v>
      </c>
      <c r="F3129" s="24">
        <f>E3129/100*$I$2*Main!$AF$2</f>
        <v>0</v>
      </c>
      <c r="G3129" s="25">
        <f>F3129*Main!$AF$4</f>
        <v>0</v>
      </c>
      <c r="H3129" s="151"/>
    </row>
    <row r="3130" spans="1:8">
      <c r="A3130" s="326">
        <v>9240162</v>
      </c>
      <c r="B3130" s="329" t="s">
        <v>1670</v>
      </c>
      <c r="C3130" s="23"/>
      <c r="D3130" s="23">
        <v>1</v>
      </c>
      <c r="E3130" s="24">
        <v>2995.62</v>
      </c>
      <c r="F3130" s="24">
        <f>E3130/100*$I$2*Main!$AF$2</f>
        <v>0</v>
      </c>
      <c r="G3130" s="25">
        <f>F3130*Main!$AF$4</f>
        <v>0</v>
      </c>
      <c r="H3130" s="151"/>
    </row>
    <row r="3131" spans="1:8">
      <c r="A3131" s="326">
        <v>9240163</v>
      </c>
      <c r="B3131" s="329" t="s">
        <v>1671</v>
      </c>
      <c r="C3131" s="23"/>
      <c r="D3131" s="23">
        <v>1</v>
      </c>
      <c r="E3131" s="24">
        <v>2995.62</v>
      </c>
      <c r="F3131" s="24">
        <f>E3131/100*$I$2*Main!$AF$2</f>
        <v>0</v>
      </c>
      <c r="G3131" s="25">
        <f>F3131*Main!$AF$4</f>
        <v>0</v>
      </c>
      <c r="H3131" s="151"/>
    </row>
    <row r="3132" spans="1:8">
      <c r="A3132" s="326">
        <v>9240164</v>
      </c>
      <c r="B3132" s="329" t="s">
        <v>1672</v>
      </c>
      <c r="C3132" s="23"/>
      <c r="D3132" s="23">
        <v>1</v>
      </c>
      <c r="E3132" s="24">
        <v>2995.62</v>
      </c>
      <c r="F3132" s="24">
        <f>E3132/100*$I$2*Main!$AF$2</f>
        <v>0</v>
      </c>
      <c r="G3132" s="25">
        <f>F3132*Main!$AF$4</f>
        <v>0</v>
      </c>
      <c r="H3132" s="151"/>
    </row>
    <row r="3133" spans="1:8">
      <c r="A3133" s="326">
        <v>9236718</v>
      </c>
      <c r="B3133" s="329" t="s">
        <v>1675</v>
      </c>
      <c r="C3133" s="23"/>
      <c r="D3133" s="23">
        <v>1</v>
      </c>
      <c r="E3133" s="24">
        <v>825.38</v>
      </c>
      <c r="F3133" s="24">
        <f>E3133/100*$I$2*Main!$AF$2</f>
        <v>0</v>
      </c>
      <c r="G3133" s="25">
        <f>F3133*Main!$AF$4</f>
        <v>0</v>
      </c>
      <c r="H3133" s="151"/>
    </row>
    <row r="3134" spans="1:8">
      <c r="A3134" s="326">
        <v>9219965</v>
      </c>
      <c r="B3134" s="329" t="s">
        <v>1676</v>
      </c>
      <c r="C3134" s="23"/>
      <c r="D3134" s="23">
        <v>1</v>
      </c>
      <c r="E3134" s="24">
        <v>72.489999999999995</v>
      </c>
      <c r="F3134" s="24">
        <f>E3134/100*$I$2*Main!$AF$2</f>
        <v>0</v>
      </c>
      <c r="G3134" s="25">
        <f>F3134*Main!$AF$4</f>
        <v>0</v>
      </c>
      <c r="H3134" s="151"/>
    </row>
    <row r="3135" spans="1:8">
      <c r="A3135" s="326">
        <v>9219966</v>
      </c>
      <c r="B3135" s="329" t="s">
        <v>1677</v>
      </c>
      <c r="C3135" s="23"/>
      <c r="D3135" s="23">
        <v>1</v>
      </c>
      <c r="E3135" s="24">
        <v>95.92</v>
      </c>
      <c r="F3135" s="24">
        <f>E3135/100*$I$2*Main!$AF$2</f>
        <v>0</v>
      </c>
      <c r="G3135" s="25">
        <f>F3135*Main!$AF$4</f>
        <v>0</v>
      </c>
      <c r="H3135" s="151"/>
    </row>
    <row r="3136" spans="1:8">
      <c r="A3136" s="326">
        <v>9236526</v>
      </c>
      <c r="B3136" s="329" t="s">
        <v>1678</v>
      </c>
      <c r="C3136" s="23"/>
      <c r="D3136" s="23">
        <v>20</v>
      </c>
      <c r="E3136" s="24">
        <v>91.33</v>
      </c>
      <c r="F3136" s="24">
        <f>E3136/100*$I$2*Main!$AF$2</f>
        <v>0</v>
      </c>
      <c r="G3136" s="25">
        <f>F3136*Main!$AF$4</f>
        <v>0</v>
      </c>
      <c r="H3136" s="151"/>
    </row>
    <row r="3137" spans="1:8">
      <c r="A3137" s="326">
        <v>9236527</v>
      </c>
      <c r="B3137" s="329" t="s">
        <v>1679</v>
      </c>
      <c r="C3137" s="23"/>
      <c r="D3137" s="23">
        <v>20</v>
      </c>
      <c r="E3137" s="24">
        <v>87.82</v>
      </c>
      <c r="F3137" s="24">
        <f>E3137/100*$I$2*Main!$AF$2</f>
        <v>0</v>
      </c>
      <c r="G3137" s="25">
        <f>F3137*Main!$AF$4</f>
        <v>0</v>
      </c>
      <c r="H3137" s="151"/>
    </row>
    <row r="3138" spans="1:8">
      <c r="A3138" s="326">
        <v>9221295</v>
      </c>
      <c r="B3138" s="329" t="s">
        <v>1680</v>
      </c>
      <c r="C3138" s="23"/>
      <c r="D3138" s="23">
        <v>1</v>
      </c>
      <c r="E3138" s="24">
        <v>69.7</v>
      </c>
      <c r="F3138" s="24">
        <f>E3138/100*$I$2*Main!$AF$2</f>
        <v>0</v>
      </c>
      <c r="G3138" s="25">
        <f>F3138*Main!$AF$4</f>
        <v>0</v>
      </c>
      <c r="H3138" s="151"/>
    </row>
    <row r="3139" spans="1:8">
      <c r="A3139" s="326">
        <v>9079333</v>
      </c>
      <c r="B3139" s="329" t="s">
        <v>4100</v>
      </c>
      <c r="C3139" s="23" t="s">
        <v>52</v>
      </c>
      <c r="D3139" s="23">
        <v>1</v>
      </c>
      <c r="E3139" s="24">
        <v>2329</v>
      </c>
      <c r="F3139" s="24">
        <f>E3139/100*$I$2*Main!$AF$2</f>
        <v>0</v>
      </c>
      <c r="G3139" s="25">
        <f>F3139*Main!$AF$4</f>
        <v>0</v>
      </c>
      <c r="H3139" s="151"/>
    </row>
    <row r="3140" spans="1:8">
      <c r="A3140" s="326">
        <v>1008302</v>
      </c>
      <c r="B3140" s="329" t="s">
        <v>1673</v>
      </c>
      <c r="C3140" s="23"/>
      <c r="D3140" s="23">
        <v>1</v>
      </c>
      <c r="E3140" s="24">
        <v>3.4</v>
      </c>
      <c r="F3140" s="24">
        <f>E3140/100*$I$2*Main!$AF$2</f>
        <v>0</v>
      </c>
      <c r="G3140" s="25">
        <f>F3140*Main!$AF$4</f>
        <v>0</v>
      </c>
      <c r="H3140" s="151"/>
    </row>
    <row r="3141" spans="1:8">
      <c r="A3141" s="326">
        <v>10085</v>
      </c>
      <c r="B3141" s="329" t="s">
        <v>1674</v>
      </c>
      <c r="C3141" s="23"/>
      <c r="D3141" s="23">
        <v>200</v>
      </c>
      <c r="E3141" s="24">
        <v>5.23</v>
      </c>
      <c r="F3141" s="24">
        <f>E3141/100*$I$2*Main!$AF$2</f>
        <v>0</v>
      </c>
      <c r="G3141" s="25">
        <f>F3141*Main!$AF$4</f>
        <v>0</v>
      </c>
      <c r="H3141" s="151"/>
    </row>
    <row r="3142" spans="1:8">
      <c r="A3142" s="327">
        <v>9194917</v>
      </c>
      <c r="B3142" s="329" t="s">
        <v>4328</v>
      </c>
      <c r="C3142" s="23"/>
      <c r="D3142" s="23">
        <v>1</v>
      </c>
      <c r="E3142" s="24">
        <v>1091.8599999999999</v>
      </c>
      <c r="F3142" s="24">
        <f>E3142/100*$I$2*Main!$AF$2</f>
        <v>0</v>
      </c>
      <c r="G3142" s="25">
        <f>F3142*Main!$AF$4</f>
        <v>0</v>
      </c>
      <c r="H3142" s="151"/>
    </row>
    <row r="3143" spans="1:8">
      <c r="A3143" s="327">
        <v>9194918</v>
      </c>
      <c r="B3143" s="329" t="s">
        <v>4329</v>
      </c>
      <c r="C3143" s="23"/>
      <c r="D3143" s="23">
        <v>1</v>
      </c>
      <c r="E3143" s="24">
        <v>1167.1400000000001</v>
      </c>
      <c r="F3143" s="24">
        <f>E3143/100*$I$2*Main!$AF$2</f>
        <v>0</v>
      </c>
      <c r="G3143" s="25">
        <f>F3143*Main!$AF$4</f>
        <v>0</v>
      </c>
      <c r="H3143" s="151"/>
    </row>
    <row r="3144" spans="1:8">
      <c r="A3144" s="327">
        <v>9194919</v>
      </c>
      <c r="B3144" s="329" t="s">
        <v>4330</v>
      </c>
      <c r="C3144" s="23"/>
      <c r="D3144" s="23">
        <v>1</v>
      </c>
      <c r="E3144" s="24">
        <v>1242.44</v>
      </c>
      <c r="F3144" s="24">
        <f>E3144/100*$I$2*Main!$AF$2</f>
        <v>0</v>
      </c>
      <c r="G3144" s="25">
        <f>F3144*Main!$AF$4</f>
        <v>0</v>
      </c>
      <c r="H3144" s="151"/>
    </row>
    <row r="3145" spans="1:8">
      <c r="A3145" s="327">
        <v>9194920</v>
      </c>
      <c r="B3145" s="329" t="s">
        <v>4331</v>
      </c>
      <c r="C3145" s="23"/>
      <c r="D3145" s="23">
        <v>1</v>
      </c>
      <c r="E3145" s="24">
        <v>1317.74</v>
      </c>
      <c r="F3145" s="24">
        <f>E3145/100*$I$2*Main!$AF$2</f>
        <v>0</v>
      </c>
      <c r="G3145" s="25">
        <f>F3145*Main!$AF$4</f>
        <v>0</v>
      </c>
      <c r="H3145" s="151"/>
    </row>
    <row r="3146" spans="1:8">
      <c r="A3146" s="327">
        <v>9194921</v>
      </c>
      <c r="B3146" s="329" t="s">
        <v>4332</v>
      </c>
      <c r="C3146" s="23"/>
      <c r="D3146" s="23">
        <v>1</v>
      </c>
      <c r="E3146" s="24">
        <v>1393.04</v>
      </c>
      <c r="F3146" s="24">
        <f>E3146/100*$I$2*Main!$AF$2</f>
        <v>0</v>
      </c>
      <c r="G3146" s="25">
        <f>F3146*Main!$AF$4</f>
        <v>0</v>
      </c>
      <c r="H3146" s="151"/>
    </row>
    <row r="3147" spans="1:8">
      <c r="A3147" s="327">
        <v>9194922</v>
      </c>
      <c r="B3147" s="329" t="s">
        <v>4333</v>
      </c>
      <c r="C3147" s="23"/>
      <c r="D3147" s="23">
        <v>1</v>
      </c>
      <c r="E3147" s="24">
        <v>1468.34</v>
      </c>
      <c r="F3147" s="24">
        <f>E3147/100*$I$2*Main!$AF$2</f>
        <v>0</v>
      </c>
      <c r="G3147" s="25">
        <f>F3147*Main!$AF$4</f>
        <v>0</v>
      </c>
      <c r="H3147" s="151"/>
    </row>
    <row r="3148" spans="1:8">
      <c r="A3148" s="327">
        <v>9194923</v>
      </c>
      <c r="B3148" s="329" t="s">
        <v>4334</v>
      </c>
      <c r="C3148" s="23"/>
      <c r="D3148" s="23">
        <v>1</v>
      </c>
      <c r="E3148" s="24">
        <v>1543.64</v>
      </c>
      <c r="F3148" s="24">
        <f>E3148/100*$I$2*Main!$AF$2</f>
        <v>0</v>
      </c>
      <c r="G3148" s="25">
        <f>F3148*Main!$AF$4</f>
        <v>0</v>
      </c>
      <c r="H3148" s="151"/>
    </row>
    <row r="3149" spans="1:8">
      <c r="A3149" s="327">
        <v>9194924</v>
      </c>
      <c r="B3149" s="329" t="s">
        <v>4335</v>
      </c>
      <c r="C3149" s="23"/>
      <c r="D3149" s="23">
        <v>1</v>
      </c>
      <c r="E3149" s="24">
        <v>1694.21</v>
      </c>
      <c r="F3149" s="24">
        <f>E3149/100*$I$2*Main!$AF$2</f>
        <v>0</v>
      </c>
      <c r="G3149" s="25">
        <f>F3149*Main!$AF$4</f>
        <v>0</v>
      </c>
      <c r="H3149" s="151"/>
    </row>
    <row r="3150" spans="1:8">
      <c r="A3150" s="327">
        <v>9194925</v>
      </c>
      <c r="B3150" s="329" t="s">
        <v>4746</v>
      </c>
      <c r="C3150" s="23"/>
      <c r="D3150" s="23">
        <v>1</v>
      </c>
      <c r="E3150" s="24">
        <v>3170.69</v>
      </c>
      <c r="F3150" s="24">
        <f>E3150/100*$I$2*Main!$AF$2</f>
        <v>0</v>
      </c>
      <c r="G3150" s="25">
        <f>F3150*Main!$AF$4</f>
        <v>0</v>
      </c>
      <c r="H3150" s="151"/>
    </row>
    <row r="3151" spans="1:8">
      <c r="A3151" s="327">
        <v>9194926</v>
      </c>
      <c r="B3151" s="329" t="s">
        <v>4336</v>
      </c>
      <c r="C3151" s="23"/>
      <c r="D3151" s="23">
        <v>1</v>
      </c>
      <c r="E3151" s="24">
        <v>3278.9</v>
      </c>
      <c r="F3151" s="24">
        <f>E3151/100*$I$2*Main!$AF$2</f>
        <v>0</v>
      </c>
      <c r="G3151" s="25">
        <f>F3151*Main!$AF$4</f>
        <v>0</v>
      </c>
      <c r="H3151" s="151"/>
    </row>
    <row r="3152" spans="1:8">
      <c r="A3152" s="327">
        <v>9194927</v>
      </c>
      <c r="B3152" s="329" t="s">
        <v>4337</v>
      </c>
      <c r="C3152" s="23"/>
      <c r="D3152" s="23">
        <v>1</v>
      </c>
      <c r="E3152" s="24">
        <v>3429.49</v>
      </c>
      <c r="F3152" s="24">
        <f>E3152/100*$I$2*Main!$AF$2</f>
        <v>0</v>
      </c>
      <c r="G3152" s="25">
        <f>F3152*Main!$AF$4</f>
        <v>0</v>
      </c>
      <c r="H3152" s="151"/>
    </row>
    <row r="3153" spans="1:8">
      <c r="A3153" s="327">
        <v>9194929</v>
      </c>
      <c r="B3153" s="329" t="s">
        <v>4338</v>
      </c>
      <c r="C3153" s="23" t="s">
        <v>52</v>
      </c>
      <c r="D3153" s="23">
        <v>1</v>
      </c>
      <c r="E3153" s="24">
        <v>3805.98</v>
      </c>
      <c r="F3153" s="24">
        <f>E3153/100*$I$2*Main!$AF$2</f>
        <v>0</v>
      </c>
      <c r="G3153" s="25">
        <f>F3153*Main!$AF$4</f>
        <v>0</v>
      </c>
      <c r="H3153" s="151"/>
    </row>
    <row r="3154" spans="1:8">
      <c r="A3154" s="327">
        <v>9194930</v>
      </c>
      <c r="B3154" s="329" t="s">
        <v>4339</v>
      </c>
      <c r="C3154" s="23"/>
      <c r="D3154" s="23">
        <v>1</v>
      </c>
      <c r="E3154" s="24">
        <v>1146.6099999999999</v>
      </c>
      <c r="F3154" s="24">
        <f>E3154/100*$I$2*Main!$AF$2</f>
        <v>0</v>
      </c>
      <c r="G3154" s="25">
        <f>F3154*Main!$AF$4</f>
        <v>0</v>
      </c>
      <c r="H3154" s="151"/>
    </row>
    <row r="3155" spans="1:8">
      <c r="A3155" s="327">
        <v>9194931</v>
      </c>
      <c r="B3155" s="329" t="s">
        <v>4340</v>
      </c>
      <c r="C3155" s="23"/>
      <c r="D3155" s="23">
        <v>1</v>
      </c>
      <c r="E3155" s="24">
        <v>1235.5999999999999</v>
      </c>
      <c r="F3155" s="24">
        <f>E3155/100*$I$2*Main!$AF$2</f>
        <v>0</v>
      </c>
      <c r="G3155" s="25">
        <f>F3155*Main!$AF$4</f>
        <v>0</v>
      </c>
      <c r="H3155" s="151"/>
    </row>
    <row r="3156" spans="1:8">
      <c r="A3156" s="327">
        <v>9194932</v>
      </c>
      <c r="B3156" s="329" t="s">
        <v>4341</v>
      </c>
      <c r="C3156" s="23"/>
      <c r="D3156" s="23">
        <v>1</v>
      </c>
      <c r="E3156" s="24">
        <v>1324.6</v>
      </c>
      <c r="F3156" s="24">
        <f>E3156/100*$I$2*Main!$AF$2</f>
        <v>0</v>
      </c>
      <c r="G3156" s="25">
        <f>F3156*Main!$AF$4</f>
        <v>0</v>
      </c>
      <c r="H3156" s="151"/>
    </row>
    <row r="3157" spans="1:8">
      <c r="A3157" s="327">
        <v>9194933</v>
      </c>
      <c r="B3157" s="329" t="s">
        <v>4342</v>
      </c>
      <c r="C3157" s="23"/>
      <c r="D3157" s="23">
        <v>1</v>
      </c>
      <c r="E3157" s="24">
        <v>1413.56</v>
      </c>
      <c r="F3157" s="24">
        <f>E3157/100*$I$2*Main!$AF$2</f>
        <v>0</v>
      </c>
      <c r="G3157" s="25">
        <f>F3157*Main!$AF$4</f>
        <v>0</v>
      </c>
      <c r="H3157" s="151"/>
    </row>
    <row r="3158" spans="1:8">
      <c r="A3158" s="327">
        <v>9194934</v>
      </c>
      <c r="B3158" s="329" t="s">
        <v>4343</v>
      </c>
      <c r="C3158" s="23"/>
      <c r="D3158" s="23">
        <v>1</v>
      </c>
      <c r="E3158" s="24">
        <v>1502.57</v>
      </c>
      <c r="F3158" s="24">
        <f>E3158/100*$I$2*Main!$AF$2</f>
        <v>0</v>
      </c>
      <c r="G3158" s="25">
        <f>F3158*Main!$AF$4</f>
        <v>0</v>
      </c>
      <c r="H3158" s="151"/>
    </row>
    <row r="3159" spans="1:8">
      <c r="A3159" s="327">
        <v>9194935</v>
      </c>
      <c r="B3159" s="329" t="s">
        <v>4344</v>
      </c>
      <c r="C3159" s="23"/>
      <c r="D3159" s="23">
        <v>1</v>
      </c>
      <c r="E3159" s="24">
        <v>1591.56</v>
      </c>
      <c r="F3159" s="24">
        <f>E3159/100*$I$2*Main!$AF$2</f>
        <v>0</v>
      </c>
      <c r="G3159" s="25">
        <f>F3159*Main!$AF$4</f>
        <v>0</v>
      </c>
      <c r="H3159" s="151"/>
    </row>
    <row r="3160" spans="1:8">
      <c r="A3160" s="327">
        <v>9194936</v>
      </c>
      <c r="B3160" s="329" t="s">
        <v>4345</v>
      </c>
      <c r="C3160" s="23"/>
      <c r="D3160" s="23">
        <v>1</v>
      </c>
      <c r="E3160" s="24">
        <v>1680.54</v>
      </c>
      <c r="F3160" s="24">
        <f>E3160/100*$I$2*Main!$AF$2</f>
        <v>0</v>
      </c>
      <c r="G3160" s="25">
        <f>F3160*Main!$AF$4</f>
        <v>0</v>
      </c>
      <c r="H3160" s="151"/>
    </row>
    <row r="3161" spans="1:8">
      <c r="A3161" s="327">
        <v>9194937</v>
      </c>
      <c r="B3161" s="329" t="s">
        <v>4346</v>
      </c>
      <c r="C3161" s="23"/>
      <c r="D3161" s="23">
        <v>1</v>
      </c>
      <c r="E3161" s="24">
        <v>1858.5</v>
      </c>
      <c r="F3161" s="24">
        <f>E3161/100*$I$2*Main!$AF$2</f>
        <v>0</v>
      </c>
      <c r="G3161" s="25">
        <f>F3161*Main!$AF$4</f>
        <v>0</v>
      </c>
      <c r="H3161" s="151"/>
    </row>
    <row r="3162" spans="1:8">
      <c r="A3162" s="327">
        <v>9194938</v>
      </c>
      <c r="B3162" s="329" t="s">
        <v>4747</v>
      </c>
      <c r="C3162" s="23"/>
      <c r="D3162" s="23">
        <v>1</v>
      </c>
      <c r="E3162" s="24">
        <v>3364.94</v>
      </c>
      <c r="F3162" s="24">
        <f>E3162/100*$I$2*Main!$AF$2</f>
        <v>0</v>
      </c>
      <c r="G3162" s="25">
        <f>F3162*Main!$AF$4</f>
        <v>0</v>
      </c>
      <c r="H3162" s="151"/>
    </row>
    <row r="3163" spans="1:8">
      <c r="A3163" s="327">
        <v>9194939</v>
      </c>
      <c r="B3163" s="329" t="s">
        <v>4347</v>
      </c>
      <c r="C3163" s="23"/>
      <c r="D3163" s="23">
        <v>1</v>
      </c>
      <c r="E3163" s="24">
        <v>3497.92</v>
      </c>
      <c r="F3163" s="24">
        <f>E3163/100*$I$2*Main!$AF$2</f>
        <v>0</v>
      </c>
      <c r="G3163" s="25">
        <f>F3163*Main!$AF$4</f>
        <v>0</v>
      </c>
      <c r="H3163" s="151"/>
    </row>
    <row r="3164" spans="1:8">
      <c r="A3164" s="327">
        <v>9194940</v>
      </c>
      <c r="B3164" s="329" t="s">
        <v>4348</v>
      </c>
      <c r="C3164" s="23"/>
      <c r="D3164" s="23">
        <v>1</v>
      </c>
      <c r="E3164" s="24">
        <v>3675.91</v>
      </c>
      <c r="F3164" s="24">
        <f>E3164/100*$I$2*Main!$AF$2</f>
        <v>0</v>
      </c>
      <c r="G3164" s="25">
        <f>F3164*Main!$AF$4</f>
        <v>0</v>
      </c>
      <c r="H3164" s="151"/>
    </row>
    <row r="3165" spans="1:8">
      <c r="A3165" s="327">
        <v>9194941</v>
      </c>
      <c r="B3165" s="329" t="s">
        <v>4349</v>
      </c>
      <c r="C3165" s="23"/>
      <c r="D3165" s="23">
        <v>1</v>
      </c>
      <c r="E3165" s="24">
        <v>3853.91</v>
      </c>
      <c r="F3165" s="24">
        <f>E3165/100*$I$2*Main!$AF$2</f>
        <v>0</v>
      </c>
      <c r="G3165" s="25">
        <f>F3165*Main!$AF$4</f>
        <v>0</v>
      </c>
      <c r="H3165" s="151"/>
    </row>
    <row r="3166" spans="1:8">
      <c r="A3166" s="327">
        <v>9194942</v>
      </c>
      <c r="B3166" s="329" t="s">
        <v>4350</v>
      </c>
      <c r="C3166" s="23" t="s">
        <v>52</v>
      </c>
      <c r="D3166" s="23">
        <v>1</v>
      </c>
      <c r="E3166" s="24">
        <v>4120.88</v>
      </c>
      <c r="F3166" s="24">
        <f>E3166/100*$I$2*Main!$AF$2</f>
        <v>0</v>
      </c>
      <c r="G3166" s="25">
        <f>F3166*Main!$AF$4</f>
        <v>0</v>
      </c>
      <c r="H3166" s="151"/>
    </row>
    <row r="3167" spans="1:8">
      <c r="A3167" s="327">
        <v>9194948</v>
      </c>
      <c r="B3167" s="329" t="s">
        <v>4351</v>
      </c>
      <c r="C3167" s="23"/>
      <c r="D3167" s="23">
        <v>1</v>
      </c>
      <c r="E3167" s="24">
        <v>1091.8599999999999</v>
      </c>
      <c r="F3167" s="24">
        <f>E3167/100*$I$2*Main!$AF$2</f>
        <v>0</v>
      </c>
      <c r="G3167" s="25">
        <f>F3167*Main!$AF$4</f>
        <v>0</v>
      </c>
      <c r="H3167" s="151"/>
    </row>
    <row r="3168" spans="1:8">
      <c r="A3168" s="327">
        <v>9194949</v>
      </c>
      <c r="B3168" s="329" t="s">
        <v>4352</v>
      </c>
      <c r="C3168" s="23"/>
      <c r="D3168" s="23">
        <v>1</v>
      </c>
      <c r="E3168" s="24">
        <v>1167.1400000000001</v>
      </c>
      <c r="F3168" s="24">
        <f>E3168/100*$I$2*Main!$AF$2</f>
        <v>0</v>
      </c>
      <c r="G3168" s="25">
        <f>F3168*Main!$AF$4</f>
        <v>0</v>
      </c>
      <c r="H3168" s="151"/>
    </row>
    <row r="3169" spans="1:8">
      <c r="A3169" s="327">
        <v>9194950</v>
      </c>
      <c r="B3169" s="329" t="s">
        <v>4353</v>
      </c>
      <c r="C3169" s="23"/>
      <c r="D3169" s="23">
        <v>1</v>
      </c>
      <c r="E3169" s="24">
        <v>1242.44</v>
      </c>
      <c r="F3169" s="24">
        <f>E3169/100*$I$2*Main!$AF$2</f>
        <v>0</v>
      </c>
      <c r="G3169" s="25">
        <f>F3169*Main!$AF$4</f>
        <v>0</v>
      </c>
      <c r="H3169" s="151"/>
    </row>
    <row r="3170" spans="1:8">
      <c r="A3170" s="327">
        <v>9194951</v>
      </c>
      <c r="B3170" s="329" t="s">
        <v>4354</v>
      </c>
      <c r="C3170" s="23"/>
      <c r="D3170" s="23">
        <v>1</v>
      </c>
      <c r="E3170" s="24">
        <v>1317.74</v>
      </c>
      <c r="F3170" s="24">
        <f>E3170/100*$I$2*Main!$AF$2</f>
        <v>0</v>
      </c>
      <c r="G3170" s="25">
        <f>F3170*Main!$AF$4</f>
        <v>0</v>
      </c>
      <c r="H3170" s="151"/>
    </row>
    <row r="3171" spans="1:8">
      <c r="A3171" s="327">
        <v>9194952</v>
      </c>
      <c r="B3171" s="329" t="s">
        <v>4355</v>
      </c>
      <c r="C3171" s="23"/>
      <c r="D3171" s="23">
        <v>1</v>
      </c>
      <c r="E3171" s="24">
        <v>1393.04</v>
      </c>
      <c r="F3171" s="24">
        <f>E3171/100*$I$2*Main!$AF$2</f>
        <v>0</v>
      </c>
      <c r="G3171" s="25">
        <f>F3171*Main!$AF$4</f>
        <v>0</v>
      </c>
      <c r="H3171" s="151"/>
    </row>
    <row r="3172" spans="1:8">
      <c r="A3172" s="327">
        <v>9194953</v>
      </c>
      <c r="B3172" s="329" t="s">
        <v>4356</v>
      </c>
      <c r="C3172" s="23"/>
      <c r="D3172" s="23">
        <v>1</v>
      </c>
      <c r="E3172" s="24">
        <v>1468.34</v>
      </c>
      <c r="F3172" s="24">
        <f>E3172/100*$I$2*Main!$AF$2</f>
        <v>0</v>
      </c>
      <c r="G3172" s="25">
        <f>F3172*Main!$AF$4</f>
        <v>0</v>
      </c>
      <c r="H3172" s="151"/>
    </row>
    <row r="3173" spans="1:8">
      <c r="A3173" s="327">
        <v>9194954</v>
      </c>
      <c r="B3173" s="329" t="s">
        <v>4357</v>
      </c>
      <c r="C3173" s="23"/>
      <c r="D3173" s="23">
        <v>1</v>
      </c>
      <c r="E3173" s="24">
        <v>1543.64</v>
      </c>
      <c r="F3173" s="24">
        <f>E3173/100*$I$2*Main!$AF$2</f>
        <v>0</v>
      </c>
      <c r="G3173" s="25">
        <f>F3173*Main!$AF$4</f>
        <v>0</v>
      </c>
      <c r="H3173" s="151"/>
    </row>
    <row r="3174" spans="1:8">
      <c r="A3174" s="327">
        <v>9194955</v>
      </c>
      <c r="B3174" s="329" t="s">
        <v>4358</v>
      </c>
      <c r="C3174" s="23"/>
      <c r="D3174" s="23">
        <v>1</v>
      </c>
      <c r="E3174" s="24">
        <v>1694.21</v>
      </c>
      <c r="F3174" s="24">
        <f>E3174/100*$I$2*Main!$AF$2</f>
        <v>0</v>
      </c>
      <c r="G3174" s="25">
        <f>F3174*Main!$AF$4</f>
        <v>0</v>
      </c>
      <c r="H3174" s="151"/>
    </row>
    <row r="3175" spans="1:8">
      <c r="A3175" s="327">
        <v>9194956</v>
      </c>
      <c r="B3175" s="329" t="s">
        <v>4748</v>
      </c>
      <c r="C3175" s="23"/>
      <c r="D3175" s="23">
        <v>1</v>
      </c>
      <c r="E3175" s="24">
        <v>3170.69</v>
      </c>
      <c r="F3175" s="24">
        <f>E3175/100*$I$2*Main!$AF$2</f>
        <v>0</v>
      </c>
      <c r="G3175" s="25">
        <f>F3175*Main!$AF$4</f>
        <v>0</v>
      </c>
      <c r="H3175" s="151"/>
    </row>
    <row r="3176" spans="1:8">
      <c r="A3176" s="327">
        <v>9194957</v>
      </c>
      <c r="B3176" s="329" t="s">
        <v>4359</v>
      </c>
      <c r="C3176" s="23"/>
      <c r="D3176" s="23">
        <v>1</v>
      </c>
      <c r="E3176" s="24">
        <v>3278.9</v>
      </c>
      <c r="F3176" s="24">
        <f>E3176/100*$I$2*Main!$AF$2</f>
        <v>0</v>
      </c>
      <c r="G3176" s="25">
        <f>F3176*Main!$AF$4</f>
        <v>0</v>
      </c>
      <c r="H3176" s="151"/>
    </row>
    <row r="3177" spans="1:8">
      <c r="A3177" s="327">
        <v>9194958</v>
      </c>
      <c r="B3177" s="329" t="s">
        <v>4360</v>
      </c>
      <c r="C3177" s="23"/>
      <c r="D3177" s="23">
        <v>1</v>
      </c>
      <c r="E3177" s="24">
        <v>3429.49</v>
      </c>
      <c r="F3177" s="24">
        <f>E3177/100*$I$2*Main!$AF$2</f>
        <v>0</v>
      </c>
      <c r="G3177" s="25">
        <f>F3177*Main!$AF$4</f>
        <v>0</v>
      </c>
      <c r="H3177" s="151"/>
    </row>
    <row r="3178" spans="1:8">
      <c r="A3178" s="327">
        <v>9194960</v>
      </c>
      <c r="B3178" s="329" t="s">
        <v>4361</v>
      </c>
      <c r="C3178" s="23" t="s">
        <v>52</v>
      </c>
      <c r="D3178" s="23">
        <v>1</v>
      </c>
      <c r="E3178" s="24">
        <v>3805.98</v>
      </c>
      <c r="F3178" s="24">
        <f>E3178/100*$I$2*Main!$AF$2</f>
        <v>0</v>
      </c>
      <c r="G3178" s="25">
        <f>F3178*Main!$AF$4</f>
        <v>0</v>
      </c>
      <c r="H3178" s="151"/>
    </row>
    <row r="3179" spans="1:8">
      <c r="A3179" s="327">
        <v>9194961</v>
      </c>
      <c r="B3179" s="329" t="s">
        <v>4362</v>
      </c>
      <c r="C3179" s="23"/>
      <c r="D3179" s="23">
        <v>1</v>
      </c>
      <c r="E3179" s="24">
        <v>1146.6099999999999</v>
      </c>
      <c r="F3179" s="24">
        <f>E3179/100*$I$2*Main!$AF$2</f>
        <v>0</v>
      </c>
      <c r="G3179" s="25">
        <f>F3179*Main!$AF$4</f>
        <v>0</v>
      </c>
      <c r="H3179" s="151"/>
    </row>
    <row r="3180" spans="1:8">
      <c r="A3180" s="327">
        <v>9194962</v>
      </c>
      <c r="B3180" s="329" t="s">
        <v>4363</v>
      </c>
      <c r="C3180" s="23"/>
      <c r="D3180" s="23">
        <v>1</v>
      </c>
      <c r="E3180" s="24">
        <v>1235.5999999999999</v>
      </c>
      <c r="F3180" s="24">
        <f>E3180/100*$I$2*Main!$AF$2</f>
        <v>0</v>
      </c>
      <c r="G3180" s="25">
        <f>F3180*Main!$AF$4</f>
        <v>0</v>
      </c>
      <c r="H3180" s="151"/>
    </row>
    <row r="3181" spans="1:8">
      <c r="A3181" s="327">
        <v>9194963</v>
      </c>
      <c r="B3181" s="329" t="s">
        <v>4364</v>
      </c>
      <c r="C3181" s="23"/>
      <c r="D3181" s="23">
        <v>1</v>
      </c>
      <c r="E3181" s="24">
        <v>1324.6</v>
      </c>
      <c r="F3181" s="24">
        <f>E3181/100*$I$2*Main!$AF$2</f>
        <v>0</v>
      </c>
      <c r="G3181" s="25">
        <f>F3181*Main!$AF$4</f>
        <v>0</v>
      </c>
      <c r="H3181" s="151"/>
    </row>
    <row r="3182" spans="1:8">
      <c r="A3182" s="327">
        <v>9194964</v>
      </c>
      <c r="B3182" s="329" t="s">
        <v>4365</v>
      </c>
      <c r="C3182" s="23"/>
      <c r="D3182" s="23">
        <v>1</v>
      </c>
      <c r="E3182" s="24">
        <v>1413.56</v>
      </c>
      <c r="F3182" s="24">
        <f>E3182/100*$I$2*Main!$AF$2</f>
        <v>0</v>
      </c>
      <c r="G3182" s="25">
        <f>F3182*Main!$AF$4</f>
        <v>0</v>
      </c>
      <c r="H3182" s="151"/>
    </row>
    <row r="3183" spans="1:8">
      <c r="A3183" s="327">
        <v>9194965</v>
      </c>
      <c r="B3183" s="329" t="s">
        <v>4366</v>
      </c>
      <c r="C3183" s="23"/>
      <c r="D3183" s="23">
        <v>1</v>
      </c>
      <c r="E3183" s="24">
        <v>1502.57</v>
      </c>
      <c r="F3183" s="24">
        <f>E3183/100*$I$2*Main!$AF$2</f>
        <v>0</v>
      </c>
      <c r="G3183" s="25">
        <f>F3183*Main!$AF$4</f>
        <v>0</v>
      </c>
      <c r="H3183" s="151"/>
    </row>
    <row r="3184" spans="1:8">
      <c r="A3184" s="327">
        <v>9194966</v>
      </c>
      <c r="B3184" s="329" t="s">
        <v>4367</v>
      </c>
      <c r="C3184" s="23"/>
      <c r="D3184" s="23">
        <v>1</v>
      </c>
      <c r="E3184" s="24">
        <v>1591.56</v>
      </c>
      <c r="F3184" s="24">
        <f>E3184/100*$I$2*Main!$AF$2</f>
        <v>0</v>
      </c>
      <c r="G3184" s="25">
        <f>F3184*Main!$AF$4</f>
        <v>0</v>
      </c>
      <c r="H3184" s="151"/>
    </row>
    <row r="3185" spans="1:8">
      <c r="A3185" s="327">
        <v>9194967</v>
      </c>
      <c r="B3185" s="329" t="s">
        <v>4368</v>
      </c>
      <c r="C3185" s="23"/>
      <c r="D3185" s="23">
        <v>1</v>
      </c>
      <c r="E3185" s="24">
        <v>1680.54</v>
      </c>
      <c r="F3185" s="24">
        <f>E3185/100*$I$2*Main!$AF$2</f>
        <v>0</v>
      </c>
      <c r="G3185" s="25">
        <f>F3185*Main!$AF$4</f>
        <v>0</v>
      </c>
      <c r="H3185" s="151"/>
    </row>
    <row r="3186" spans="1:8">
      <c r="A3186" s="327">
        <v>9194968</v>
      </c>
      <c r="B3186" s="329" t="s">
        <v>4369</v>
      </c>
      <c r="C3186" s="23"/>
      <c r="D3186" s="23">
        <v>1</v>
      </c>
      <c r="E3186" s="24">
        <v>1858.5</v>
      </c>
      <c r="F3186" s="24">
        <f>E3186/100*$I$2*Main!$AF$2</f>
        <v>0</v>
      </c>
      <c r="G3186" s="25">
        <f>F3186*Main!$AF$4</f>
        <v>0</v>
      </c>
      <c r="H3186" s="151"/>
    </row>
    <row r="3187" spans="1:8">
      <c r="A3187" s="327">
        <v>9194969</v>
      </c>
      <c r="B3187" s="329" t="s">
        <v>4749</v>
      </c>
      <c r="C3187" s="23"/>
      <c r="D3187" s="23">
        <v>1</v>
      </c>
      <c r="E3187" s="24">
        <v>3364.94</v>
      </c>
      <c r="F3187" s="24">
        <f>E3187/100*$I$2*Main!$AF$2</f>
        <v>0</v>
      </c>
      <c r="G3187" s="25">
        <f>F3187*Main!$AF$4</f>
        <v>0</v>
      </c>
      <c r="H3187" s="151"/>
    </row>
    <row r="3188" spans="1:8">
      <c r="A3188" s="327">
        <v>9194970</v>
      </c>
      <c r="B3188" s="329" t="s">
        <v>4370</v>
      </c>
      <c r="C3188" s="23"/>
      <c r="D3188" s="23">
        <v>1</v>
      </c>
      <c r="E3188" s="24">
        <v>3497.92</v>
      </c>
      <c r="F3188" s="24">
        <f>E3188/100*$I$2*Main!$AF$2</f>
        <v>0</v>
      </c>
      <c r="G3188" s="25">
        <f>F3188*Main!$AF$4</f>
        <v>0</v>
      </c>
      <c r="H3188" s="151"/>
    </row>
    <row r="3189" spans="1:8">
      <c r="A3189" s="327">
        <v>9194971</v>
      </c>
      <c r="B3189" s="329" t="s">
        <v>4371</v>
      </c>
      <c r="C3189" s="23"/>
      <c r="D3189" s="23">
        <v>1</v>
      </c>
      <c r="E3189" s="24">
        <v>3675.91</v>
      </c>
      <c r="F3189" s="24">
        <f>E3189/100*$I$2*Main!$AF$2</f>
        <v>0</v>
      </c>
      <c r="G3189" s="25">
        <f>F3189*Main!$AF$4</f>
        <v>0</v>
      </c>
      <c r="H3189" s="151"/>
    </row>
    <row r="3190" spans="1:8">
      <c r="A3190" s="327">
        <v>9194973</v>
      </c>
      <c r="B3190" s="329" t="s">
        <v>4372</v>
      </c>
      <c r="C3190" s="23" t="s">
        <v>52</v>
      </c>
      <c r="D3190" s="23">
        <v>1</v>
      </c>
      <c r="E3190" s="24">
        <v>4120.88</v>
      </c>
      <c r="F3190" s="24">
        <f>E3190/100*$I$2*Main!$AF$2</f>
        <v>0</v>
      </c>
      <c r="G3190" s="25">
        <f>F3190*Main!$AF$4</f>
        <v>0</v>
      </c>
      <c r="H3190" s="151"/>
    </row>
    <row r="3191" spans="1:8">
      <c r="A3191" s="327">
        <v>9194979</v>
      </c>
      <c r="B3191" s="329" t="s">
        <v>4373</v>
      </c>
      <c r="C3191" s="23"/>
      <c r="D3191" s="23">
        <v>1</v>
      </c>
      <c r="E3191" s="24">
        <v>1091.8599999999999</v>
      </c>
      <c r="F3191" s="24">
        <f>E3191/100*$I$2*Main!$AF$2</f>
        <v>0</v>
      </c>
      <c r="G3191" s="25">
        <f>F3191*Main!$AF$4</f>
        <v>0</v>
      </c>
      <c r="H3191" s="151"/>
    </row>
    <row r="3192" spans="1:8">
      <c r="A3192" s="327">
        <v>9194980</v>
      </c>
      <c r="B3192" s="329" t="s">
        <v>4374</v>
      </c>
      <c r="C3192" s="23"/>
      <c r="D3192" s="23">
        <v>1</v>
      </c>
      <c r="E3192" s="24">
        <v>1167.1400000000001</v>
      </c>
      <c r="F3192" s="24">
        <f>E3192/100*$I$2*Main!$AF$2</f>
        <v>0</v>
      </c>
      <c r="G3192" s="25">
        <f>F3192*Main!$AF$4</f>
        <v>0</v>
      </c>
      <c r="H3192" s="151"/>
    </row>
    <row r="3193" spans="1:8">
      <c r="A3193" s="327">
        <v>9194981</v>
      </c>
      <c r="B3193" s="329" t="s">
        <v>4375</v>
      </c>
      <c r="C3193" s="23"/>
      <c r="D3193" s="23">
        <v>1</v>
      </c>
      <c r="E3193" s="24">
        <v>1242.44</v>
      </c>
      <c r="F3193" s="24">
        <f>E3193/100*$I$2*Main!$AF$2</f>
        <v>0</v>
      </c>
      <c r="G3193" s="25">
        <f>F3193*Main!$AF$4</f>
        <v>0</v>
      </c>
      <c r="H3193" s="151"/>
    </row>
    <row r="3194" spans="1:8">
      <c r="A3194" s="327">
        <v>9194982</v>
      </c>
      <c r="B3194" s="329" t="s">
        <v>4376</v>
      </c>
      <c r="C3194" s="23"/>
      <c r="D3194" s="23">
        <v>1</v>
      </c>
      <c r="E3194" s="24">
        <v>1317.74</v>
      </c>
      <c r="F3194" s="24">
        <f>E3194/100*$I$2*Main!$AF$2</f>
        <v>0</v>
      </c>
      <c r="G3194" s="25">
        <f>F3194*Main!$AF$4</f>
        <v>0</v>
      </c>
      <c r="H3194" s="151"/>
    </row>
    <row r="3195" spans="1:8">
      <c r="A3195" s="327">
        <v>9194983</v>
      </c>
      <c r="B3195" s="329" t="s">
        <v>4377</v>
      </c>
      <c r="C3195" s="23"/>
      <c r="D3195" s="23">
        <v>1</v>
      </c>
      <c r="E3195" s="24">
        <v>1393.04</v>
      </c>
      <c r="F3195" s="24">
        <f>E3195/100*$I$2*Main!$AF$2</f>
        <v>0</v>
      </c>
      <c r="G3195" s="25">
        <f>F3195*Main!$AF$4</f>
        <v>0</v>
      </c>
      <c r="H3195" s="151"/>
    </row>
    <row r="3196" spans="1:8">
      <c r="A3196" s="327">
        <v>9194984</v>
      </c>
      <c r="B3196" s="329" t="s">
        <v>4378</v>
      </c>
      <c r="C3196" s="23"/>
      <c r="D3196" s="23">
        <v>1</v>
      </c>
      <c r="E3196" s="24">
        <v>1468.34</v>
      </c>
      <c r="F3196" s="24">
        <f>E3196/100*$I$2*Main!$AF$2</f>
        <v>0</v>
      </c>
      <c r="G3196" s="25">
        <f>F3196*Main!$AF$4</f>
        <v>0</v>
      </c>
      <c r="H3196" s="151"/>
    </row>
    <row r="3197" spans="1:8">
      <c r="A3197" s="327">
        <v>9194985</v>
      </c>
      <c r="B3197" s="329" t="s">
        <v>4379</v>
      </c>
      <c r="C3197" s="23"/>
      <c r="D3197" s="23">
        <v>1</v>
      </c>
      <c r="E3197" s="24">
        <v>1543.64</v>
      </c>
      <c r="F3197" s="24">
        <f>E3197/100*$I$2*Main!$AF$2</f>
        <v>0</v>
      </c>
      <c r="G3197" s="25">
        <f>F3197*Main!$AF$4</f>
        <v>0</v>
      </c>
      <c r="H3197" s="151"/>
    </row>
    <row r="3198" spans="1:8">
      <c r="A3198" s="327">
        <v>9194986</v>
      </c>
      <c r="B3198" s="329" t="s">
        <v>4380</v>
      </c>
      <c r="C3198" s="23"/>
      <c r="D3198" s="23">
        <v>1</v>
      </c>
      <c r="E3198" s="24">
        <v>1694.21</v>
      </c>
      <c r="F3198" s="24">
        <f>E3198/100*$I$2*Main!$AF$2</f>
        <v>0</v>
      </c>
      <c r="G3198" s="25">
        <f>F3198*Main!$AF$4</f>
        <v>0</v>
      </c>
      <c r="H3198" s="151"/>
    </row>
    <row r="3199" spans="1:8">
      <c r="A3199" s="327">
        <v>9194987</v>
      </c>
      <c r="B3199" s="329" t="s">
        <v>4750</v>
      </c>
      <c r="C3199" s="23"/>
      <c r="D3199" s="23">
        <v>1</v>
      </c>
      <c r="E3199" s="24">
        <v>3170.69</v>
      </c>
      <c r="F3199" s="24">
        <f>E3199/100*$I$2*Main!$AF$2</f>
        <v>0</v>
      </c>
      <c r="G3199" s="25">
        <f>F3199*Main!$AF$4</f>
        <v>0</v>
      </c>
      <c r="H3199" s="151"/>
    </row>
    <row r="3200" spans="1:8">
      <c r="A3200" s="327">
        <v>9194988</v>
      </c>
      <c r="B3200" s="329" t="s">
        <v>4381</v>
      </c>
      <c r="C3200" s="23"/>
      <c r="D3200" s="23">
        <v>1</v>
      </c>
      <c r="E3200" s="24">
        <v>3278.9</v>
      </c>
      <c r="F3200" s="24">
        <f>E3200/100*$I$2*Main!$AF$2</f>
        <v>0</v>
      </c>
      <c r="G3200" s="25">
        <f>F3200*Main!$AF$4</f>
        <v>0</v>
      </c>
      <c r="H3200" s="151"/>
    </row>
    <row r="3201" spans="1:8">
      <c r="A3201" s="327">
        <v>9194989</v>
      </c>
      <c r="B3201" s="329" t="s">
        <v>4382</v>
      </c>
      <c r="C3201" s="23"/>
      <c r="D3201" s="23">
        <v>1</v>
      </c>
      <c r="E3201" s="24">
        <v>3429.49</v>
      </c>
      <c r="F3201" s="24">
        <f>E3201/100*$I$2*Main!$AF$2</f>
        <v>0</v>
      </c>
      <c r="G3201" s="25">
        <f>F3201*Main!$AF$4</f>
        <v>0</v>
      </c>
      <c r="H3201" s="151"/>
    </row>
    <row r="3202" spans="1:8">
      <c r="A3202" s="327">
        <v>9194991</v>
      </c>
      <c r="B3202" s="329" t="s">
        <v>4383</v>
      </c>
      <c r="C3202" s="23" t="s">
        <v>52</v>
      </c>
      <c r="D3202" s="23">
        <v>1</v>
      </c>
      <c r="E3202" s="24">
        <v>3805.98</v>
      </c>
      <c r="F3202" s="24">
        <f>E3202/100*$I$2*Main!$AF$2</f>
        <v>0</v>
      </c>
      <c r="G3202" s="25">
        <f>F3202*Main!$AF$4</f>
        <v>0</v>
      </c>
      <c r="H3202" s="151"/>
    </row>
    <row r="3203" spans="1:8">
      <c r="A3203" s="327">
        <v>9194992</v>
      </c>
      <c r="B3203" s="329" t="s">
        <v>4384</v>
      </c>
      <c r="C3203" s="23"/>
      <c r="D3203" s="23">
        <v>1</v>
      </c>
      <c r="E3203" s="24">
        <v>1146.6099999999999</v>
      </c>
      <c r="F3203" s="24">
        <f>E3203/100*$I$2*Main!$AF$2</f>
        <v>0</v>
      </c>
      <c r="G3203" s="25">
        <f>F3203*Main!$AF$4</f>
        <v>0</v>
      </c>
      <c r="H3203" s="151"/>
    </row>
    <row r="3204" spans="1:8">
      <c r="A3204" s="327">
        <v>9194993</v>
      </c>
      <c r="B3204" s="329" t="s">
        <v>4385</v>
      </c>
      <c r="C3204" s="23"/>
      <c r="D3204" s="23">
        <v>1</v>
      </c>
      <c r="E3204" s="24">
        <v>1235.5999999999999</v>
      </c>
      <c r="F3204" s="24">
        <f>E3204/100*$I$2*Main!$AF$2</f>
        <v>0</v>
      </c>
      <c r="G3204" s="25">
        <f>F3204*Main!$AF$4</f>
        <v>0</v>
      </c>
      <c r="H3204" s="151"/>
    </row>
    <row r="3205" spans="1:8">
      <c r="A3205" s="327">
        <v>9194994</v>
      </c>
      <c r="B3205" s="329" t="s">
        <v>4386</v>
      </c>
      <c r="C3205" s="23"/>
      <c r="D3205" s="23">
        <v>1</v>
      </c>
      <c r="E3205" s="24">
        <v>1324.6</v>
      </c>
      <c r="F3205" s="24">
        <f>E3205/100*$I$2*Main!$AF$2</f>
        <v>0</v>
      </c>
      <c r="G3205" s="25">
        <f>F3205*Main!$AF$4</f>
        <v>0</v>
      </c>
      <c r="H3205" s="151"/>
    </row>
    <row r="3206" spans="1:8">
      <c r="A3206" s="327">
        <v>9194995</v>
      </c>
      <c r="B3206" s="329" t="s">
        <v>4387</v>
      </c>
      <c r="C3206" s="23"/>
      <c r="D3206" s="23">
        <v>1</v>
      </c>
      <c r="E3206" s="24">
        <v>1413.56</v>
      </c>
      <c r="F3206" s="24">
        <f>E3206/100*$I$2*Main!$AF$2</f>
        <v>0</v>
      </c>
      <c r="G3206" s="25">
        <f>F3206*Main!$AF$4</f>
        <v>0</v>
      </c>
      <c r="H3206" s="151"/>
    </row>
    <row r="3207" spans="1:8">
      <c r="A3207" s="327">
        <v>9194996</v>
      </c>
      <c r="B3207" s="329" t="s">
        <v>4388</v>
      </c>
      <c r="C3207" s="23"/>
      <c r="D3207" s="23">
        <v>1</v>
      </c>
      <c r="E3207" s="24">
        <v>1502.57</v>
      </c>
      <c r="F3207" s="24">
        <f>E3207/100*$I$2*Main!$AF$2</f>
        <v>0</v>
      </c>
      <c r="G3207" s="25">
        <f>F3207*Main!$AF$4</f>
        <v>0</v>
      </c>
      <c r="H3207" s="151"/>
    </row>
    <row r="3208" spans="1:8">
      <c r="A3208" s="327">
        <v>9194997</v>
      </c>
      <c r="B3208" s="329" t="s">
        <v>4389</v>
      </c>
      <c r="C3208" s="23"/>
      <c r="D3208" s="23">
        <v>1</v>
      </c>
      <c r="E3208" s="24">
        <v>1591.56</v>
      </c>
      <c r="F3208" s="24">
        <f>E3208/100*$I$2*Main!$AF$2</f>
        <v>0</v>
      </c>
      <c r="G3208" s="25">
        <f>F3208*Main!$AF$4</f>
        <v>0</v>
      </c>
      <c r="H3208" s="151"/>
    </row>
    <row r="3209" spans="1:8">
      <c r="A3209" s="327">
        <v>9194998</v>
      </c>
      <c r="B3209" s="329" t="s">
        <v>4390</v>
      </c>
      <c r="C3209" s="23"/>
      <c r="D3209" s="23">
        <v>1</v>
      </c>
      <c r="E3209" s="24">
        <v>1680.54</v>
      </c>
      <c r="F3209" s="24">
        <f>E3209/100*$I$2*Main!$AF$2</f>
        <v>0</v>
      </c>
      <c r="G3209" s="25">
        <f>F3209*Main!$AF$4</f>
        <v>0</v>
      </c>
      <c r="H3209" s="151"/>
    </row>
    <row r="3210" spans="1:8">
      <c r="A3210" s="327">
        <v>9194999</v>
      </c>
      <c r="B3210" s="329" t="s">
        <v>4391</v>
      </c>
      <c r="C3210" s="23"/>
      <c r="D3210" s="23">
        <v>1</v>
      </c>
      <c r="E3210" s="24">
        <v>1858.5</v>
      </c>
      <c r="F3210" s="24">
        <f>E3210/100*$I$2*Main!$AF$2</f>
        <v>0</v>
      </c>
      <c r="G3210" s="25">
        <f>F3210*Main!$AF$4</f>
        <v>0</v>
      </c>
      <c r="H3210" s="151"/>
    </row>
    <row r="3211" spans="1:8">
      <c r="A3211" s="327">
        <v>9195000</v>
      </c>
      <c r="B3211" s="329" t="s">
        <v>4751</v>
      </c>
      <c r="C3211" s="23"/>
      <c r="D3211" s="23">
        <v>1</v>
      </c>
      <c r="E3211" s="24">
        <v>3364.94</v>
      </c>
      <c r="F3211" s="24">
        <f>E3211/100*$I$2*Main!$AF$2</f>
        <v>0</v>
      </c>
      <c r="G3211" s="25">
        <f>F3211*Main!$AF$4</f>
        <v>0</v>
      </c>
      <c r="H3211" s="151"/>
    </row>
    <row r="3212" spans="1:8">
      <c r="A3212" s="327">
        <v>9195001</v>
      </c>
      <c r="B3212" s="329" t="s">
        <v>4392</v>
      </c>
      <c r="C3212" s="23"/>
      <c r="D3212" s="23">
        <v>1</v>
      </c>
      <c r="E3212" s="24">
        <v>3497.92</v>
      </c>
      <c r="F3212" s="24">
        <f>E3212/100*$I$2*Main!$AF$2</f>
        <v>0</v>
      </c>
      <c r="G3212" s="25">
        <f>F3212*Main!$AF$4</f>
        <v>0</v>
      </c>
      <c r="H3212" s="151"/>
    </row>
    <row r="3213" spans="1:8">
      <c r="A3213" s="327">
        <v>9195002</v>
      </c>
      <c r="B3213" s="329" t="s">
        <v>4393</v>
      </c>
      <c r="C3213" s="23"/>
      <c r="D3213" s="23">
        <v>1</v>
      </c>
      <c r="E3213" s="24">
        <v>3675.91</v>
      </c>
      <c r="F3213" s="24">
        <f>E3213/100*$I$2*Main!$AF$2</f>
        <v>0</v>
      </c>
      <c r="G3213" s="25">
        <f>F3213*Main!$AF$4</f>
        <v>0</v>
      </c>
      <c r="H3213" s="151"/>
    </row>
    <row r="3214" spans="1:8">
      <c r="A3214" s="327">
        <v>9195004</v>
      </c>
      <c r="B3214" s="329" t="s">
        <v>4394</v>
      </c>
      <c r="C3214" s="23" t="s">
        <v>52</v>
      </c>
      <c r="D3214" s="23">
        <v>1</v>
      </c>
      <c r="E3214" s="24">
        <v>4120.88</v>
      </c>
      <c r="F3214" s="24">
        <f>E3214/100*$I$2*Main!$AF$2</f>
        <v>0</v>
      </c>
      <c r="G3214" s="25">
        <f>F3214*Main!$AF$4</f>
        <v>0</v>
      </c>
      <c r="H3214" s="151"/>
    </row>
    <row r="3215" spans="1:8">
      <c r="A3215" s="327">
        <v>9226100</v>
      </c>
      <c r="B3215" s="329" t="s">
        <v>4395</v>
      </c>
      <c r="C3215" s="23" t="s">
        <v>52</v>
      </c>
      <c r="D3215" s="23">
        <v>1</v>
      </c>
      <c r="E3215" s="24">
        <v>5967.88</v>
      </c>
      <c r="F3215" s="24">
        <f>E3215/100*$I$2*Main!$AF$2</f>
        <v>0</v>
      </c>
      <c r="G3215" s="25">
        <f>F3215*Main!$AF$4</f>
        <v>0</v>
      </c>
      <c r="H3215" s="151"/>
    </row>
    <row r="3216" spans="1:8">
      <c r="A3216" s="327">
        <v>9226104</v>
      </c>
      <c r="B3216" s="329" t="s">
        <v>4396</v>
      </c>
      <c r="C3216" s="23" t="s">
        <v>52</v>
      </c>
      <c r="D3216" s="23">
        <v>1</v>
      </c>
      <c r="E3216" s="24">
        <v>4698.8999999999996</v>
      </c>
      <c r="F3216" s="24">
        <f>E3216/100*$I$2*Main!$AF$2</f>
        <v>0</v>
      </c>
      <c r="G3216" s="25">
        <f>F3216*Main!$AF$4</f>
        <v>0</v>
      </c>
      <c r="H3216" s="151"/>
    </row>
    <row r="3217" spans="1:8">
      <c r="A3217" s="327">
        <v>9079207</v>
      </c>
      <c r="B3217" s="329" t="s">
        <v>4397</v>
      </c>
      <c r="C3217" s="23" t="s">
        <v>52</v>
      </c>
      <c r="D3217" s="23">
        <v>1</v>
      </c>
      <c r="E3217" s="24">
        <v>5281.38</v>
      </c>
      <c r="F3217" s="24">
        <f>E3217/100*$I$2*Main!$AF$2</f>
        <v>0</v>
      </c>
      <c r="G3217" s="25">
        <f>F3217*Main!$AF$4</f>
        <v>0</v>
      </c>
      <c r="H3217" s="151"/>
    </row>
    <row r="3218" spans="1:8">
      <c r="A3218" s="327">
        <v>9207220</v>
      </c>
      <c r="B3218" s="329" t="s">
        <v>4398</v>
      </c>
      <c r="C3218" s="23"/>
      <c r="D3218" s="23">
        <v>1</v>
      </c>
      <c r="E3218" s="24">
        <v>2465.3200000000002</v>
      </c>
      <c r="F3218" s="24">
        <f>E3218/100*$I$2*Main!$AF$2</f>
        <v>0</v>
      </c>
      <c r="G3218" s="25">
        <f>F3218*Main!$AF$4</f>
        <v>0</v>
      </c>
      <c r="H3218" s="151"/>
    </row>
    <row r="3219" spans="1:8">
      <c r="A3219" s="327">
        <v>9207222</v>
      </c>
      <c r="B3219" s="329" t="s">
        <v>4399</v>
      </c>
      <c r="C3219" s="23" t="s">
        <v>52</v>
      </c>
      <c r="D3219" s="23">
        <v>1</v>
      </c>
      <c r="E3219" s="24">
        <v>2535.16</v>
      </c>
      <c r="F3219" s="24">
        <f>E3219/100*$I$2*Main!$AF$2</f>
        <v>0</v>
      </c>
      <c r="G3219" s="25">
        <f>F3219*Main!$AF$4</f>
        <v>0</v>
      </c>
      <c r="H3219" s="151"/>
    </row>
    <row r="3220" spans="1:8">
      <c r="A3220" s="327">
        <v>9207224</v>
      </c>
      <c r="B3220" s="329" t="s">
        <v>4400</v>
      </c>
      <c r="C3220" s="23"/>
      <c r="D3220" s="23">
        <v>1</v>
      </c>
      <c r="E3220" s="24">
        <v>2465.3200000000002</v>
      </c>
      <c r="F3220" s="24">
        <f>E3220/100*$I$2*Main!$AF$2</f>
        <v>0</v>
      </c>
      <c r="G3220" s="25">
        <f>F3220*Main!$AF$4</f>
        <v>0</v>
      </c>
      <c r="H3220" s="151"/>
    </row>
    <row r="3221" spans="1:8">
      <c r="A3221" s="327">
        <v>9207226</v>
      </c>
      <c r="B3221" s="329" t="s">
        <v>4401</v>
      </c>
      <c r="C3221" s="23" t="s">
        <v>52</v>
      </c>
      <c r="D3221" s="23">
        <v>1</v>
      </c>
      <c r="E3221" s="24">
        <v>2535.16</v>
      </c>
      <c r="F3221" s="24">
        <f>E3221/100*$I$2*Main!$AF$2</f>
        <v>0</v>
      </c>
      <c r="G3221" s="25">
        <f>F3221*Main!$AF$4</f>
        <v>0</v>
      </c>
      <c r="H3221" s="151"/>
    </row>
    <row r="3222" spans="1:8">
      <c r="A3222" s="327">
        <v>9207227</v>
      </c>
      <c r="B3222" s="329" t="s">
        <v>4402</v>
      </c>
      <c r="C3222" s="23"/>
      <c r="D3222" s="23">
        <v>1</v>
      </c>
      <c r="E3222" s="24">
        <v>2465.3200000000002</v>
      </c>
      <c r="F3222" s="24">
        <f>E3222/100*$I$2*Main!$AF$2</f>
        <v>0</v>
      </c>
      <c r="G3222" s="25">
        <f>F3222*Main!$AF$4</f>
        <v>0</v>
      </c>
      <c r="H3222" s="151"/>
    </row>
    <row r="3223" spans="1:8">
      <c r="A3223" s="327">
        <v>9207238</v>
      </c>
      <c r="B3223" s="329" t="s">
        <v>4403</v>
      </c>
      <c r="C3223" s="23" t="s">
        <v>52</v>
      </c>
      <c r="D3223" s="23">
        <v>1</v>
      </c>
      <c r="E3223" s="24">
        <v>2535.16</v>
      </c>
      <c r="F3223" s="24">
        <f>E3223/100*$I$2*Main!$AF$2</f>
        <v>0</v>
      </c>
      <c r="G3223" s="25">
        <f>F3223*Main!$AF$4</f>
        <v>0</v>
      </c>
      <c r="H3223" s="151"/>
    </row>
    <row r="3224" spans="1:8">
      <c r="A3224" s="327">
        <v>9302706</v>
      </c>
      <c r="B3224" s="329" t="s">
        <v>4404</v>
      </c>
      <c r="C3224" s="23" t="s">
        <v>52</v>
      </c>
      <c r="D3224" s="23">
        <v>1</v>
      </c>
      <c r="E3224" s="24">
        <v>1275.98</v>
      </c>
      <c r="F3224" s="24">
        <f>E3224/100*$I$2*Main!$AF$2</f>
        <v>0</v>
      </c>
      <c r="G3224" s="25">
        <f>F3224*Main!$AF$4</f>
        <v>0</v>
      </c>
      <c r="H3224" s="151"/>
    </row>
    <row r="3225" spans="1:8">
      <c r="A3225" s="327">
        <v>9302707</v>
      </c>
      <c r="B3225" s="329" t="s">
        <v>4405</v>
      </c>
      <c r="C3225" s="23" t="s">
        <v>52</v>
      </c>
      <c r="D3225" s="23">
        <v>1</v>
      </c>
      <c r="E3225" s="24">
        <v>1440.62</v>
      </c>
      <c r="F3225" s="24">
        <f>E3225/100*$I$2*Main!$AF$2</f>
        <v>0</v>
      </c>
      <c r="G3225" s="25">
        <f>F3225*Main!$AF$4</f>
        <v>0</v>
      </c>
      <c r="H3225" s="151"/>
    </row>
    <row r="3226" spans="1:8">
      <c r="A3226" s="327">
        <v>9302708</v>
      </c>
      <c r="B3226" s="329" t="s">
        <v>4406</v>
      </c>
      <c r="C3226" s="23" t="s">
        <v>52</v>
      </c>
      <c r="D3226" s="23">
        <v>1</v>
      </c>
      <c r="E3226" s="24">
        <v>1522.96</v>
      </c>
      <c r="F3226" s="24">
        <f>E3226/100*$I$2*Main!$AF$2</f>
        <v>0</v>
      </c>
      <c r="G3226" s="25">
        <f>F3226*Main!$AF$4</f>
        <v>0</v>
      </c>
      <c r="H3226" s="151"/>
    </row>
    <row r="3227" spans="1:8">
      <c r="A3227" s="327">
        <v>9302709</v>
      </c>
      <c r="B3227" s="329" t="s">
        <v>4407</v>
      </c>
      <c r="C3227" s="23" t="s">
        <v>52</v>
      </c>
      <c r="D3227" s="23">
        <v>1</v>
      </c>
      <c r="E3227" s="24">
        <v>1605.29</v>
      </c>
      <c r="F3227" s="24">
        <f>E3227/100*$I$2*Main!$AF$2</f>
        <v>0</v>
      </c>
      <c r="G3227" s="25">
        <f>F3227*Main!$AF$4</f>
        <v>0</v>
      </c>
      <c r="H3227" s="151"/>
    </row>
    <row r="3228" spans="1:8">
      <c r="A3228" s="327">
        <v>9302710</v>
      </c>
      <c r="B3228" s="329" t="s">
        <v>4408</v>
      </c>
      <c r="C3228" s="23"/>
      <c r="D3228" s="23">
        <v>1</v>
      </c>
      <c r="E3228" s="24">
        <v>1768.06</v>
      </c>
      <c r="F3228" s="24">
        <f>E3228/100*$I$2*Main!$AF$2</f>
        <v>0</v>
      </c>
      <c r="G3228" s="25">
        <f>F3228*Main!$AF$4</f>
        <v>0</v>
      </c>
      <c r="H3228" s="151"/>
    </row>
    <row r="3229" spans="1:8">
      <c r="A3229" s="327">
        <v>9302711</v>
      </c>
      <c r="B3229" s="329" t="s">
        <v>4409</v>
      </c>
      <c r="C3229" s="23" t="s">
        <v>52</v>
      </c>
      <c r="D3229" s="23">
        <v>1</v>
      </c>
      <c r="E3229" s="24">
        <v>3307.72</v>
      </c>
      <c r="F3229" s="24">
        <f>E3229/100*$I$2*Main!$AF$2</f>
        <v>0</v>
      </c>
      <c r="G3229" s="25">
        <f>F3229*Main!$AF$4</f>
        <v>0</v>
      </c>
      <c r="H3229" s="151"/>
    </row>
    <row r="3230" spans="1:8">
      <c r="A3230" s="327">
        <v>9302712</v>
      </c>
      <c r="B3230" s="329" t="s">
        <v>4410</v>
      </c>
      <c r="C3230" s="23" t="s">
        <v>52</v>
      </c>
      <c r="D3230" s="23">
        <v>1</v>
      </c>
      <c r="E3230" s="24">
        <v>3459.62</v>
      </c>
      <c r="F3230" s="24">
        <f>E3230/100*$I$2*Main!$AF$2</f>
        <v>0</v>
      </c>
      <c r="G3230" s="25">
        <f>F3230*Main!$AF$4</f>
        <v>0</v>
      </c>
      <c r="H3230" s="151"/>
    </row>
    <row r="3231" spans="1:8">
      <c r="A3231" s="327">
        <v>9302713</v>
      </c>
      <c r="B3231" s="329" t="s">
        <v>4411</v>
      </c>
      <c r="C3231" s="23" t="s">
        <v>52</v>
      </c>
      <c r="D3231" s="23">
        <v>1</v>
      </c>
      <c r="E3231" s="24">
        <v>3611.56</v>
      </c>
      <c r="F3231" s="24">
        <f>E3231/100*$I$2*Main!$AF$2</f>
        <v>0</v>
      </c>
      <c r="G3231" s="25">
        <f>F3231*Main!$AF$4</f>
        <v>0</v>
      </c>
      <c r="H3231" s="151"/>
    </row>
    <row r="3232" spans="1:8">
      <c r="A3232" s="327">
        <v>9302714</v>
      </c>
      <c r="B3232" s="329" t="s">
        <v>4412</v>
      </c>
      <c r="C3232" s="23" t="s">
        <v>52</v>
      </c>
      <c r="D3232" s="23">
        <v>1</v>
      </c>
      <c r="E3232" s="24">
        <v>3839.42</v>
      </c>
      <c r="F3232" s="24">
        <f>E3232/100*$I$2*Main!$AF$2</f>
        <v>0</v>
      </c>
      <c r="G3232" s="25">
        <f>F3232*Main!$AF$4</f>
        <v>0</v>
      </c>
      <c r="H3232" s="151"/>
    </row>
    <row r="3233" spans="1:8">
      <c r="A3233" s="327">
        <v>9302715</v>
      </c>
      <c r="B3233" s="329" t="s">
        <v>4413</v>
      </c>
      <c r="C3233" s="23"/>
      <c r="D3233" s="23">
        <v>1</v>
      </c>
      <c r="E3233" s="24">
        <v>1350.84</v>
      </c>
      <c r="F3233" s="24">
        <f>E3233/100*$I$2*Main!$AF$2</f>
        <v>0</v>
      </c>
      <c r="G3233" s="25">
        <f>F3233*Main!$AF$4</f>
        <v>0</v>
      </c>
      <c r="H3233" s="151"/>
    </row>
    <row r="3234" spans="1:8">
      <c r="A3234" s="327">
        <v>9302716</v>
      </c>
      <c r="B3234" s="329" t="s">
        <v>4414</v>
      </c>
      <c r="C3234" s="23"/>
      <c r="D3234" s="23">
        <v>1</v>
      </c>
      <c r="E3234" s="24">
        <v>1545.4</v>
      </c>
      <c r="F3234" s="24">
        <f>E3234/100*$I$2*Main!$AF$2</f>
        <v>0</v>
      </c>
      <c r="G3234" s="25">
        <f>F3234*Main!$AF$4</f>
        <v>0</v>
      </c>
      <c r="H3234" s="151"/>
    </row>
    <row r="3235" spans="1:8">
      <c r="A3235" s="327">
        <v>9302717</v>
      </c>
      <c r="B3235" s="329" t="s">
        <v>4415</v>
      </c>
      <c r="C3235" s="23"/>
      <c r="D3235" s="23">
        <v>1</v>
      </c>
      <c r="E3235" s="24">
        <v>1642.69</v>
      </c>
      <c r="F3235" s="24">
        <f>E3235/100*$I$2*Main!$AF$2</f>
        <v>0</v>
      </c>
      <c r="G3235" s="25">
        <f>F3235*Main!$AF$4</f>
        <v>0</v>
      </c>
      <c r="H3235" s="151"/>
    </row>
    <row r="3236" spans="1:8">
      <c r="A3236" s="327">
        <v>9302718</v>
      </c>
      <c r="B3236" s="329" t="s">
        <v>4416</v>
      </c>
      <c r="C3236" s="23"/>
      <c r="D3236" s="23">
        <v>1</v>
      </c>
      <c r="E3236" s="24">
        <v>1739.98</v>
      </c>
      <c r="F3236" s="24">
        <f>E3236/100*$I$2*Main!$AF$2</f>
        <v>0</v>
      </c>
      <c r="G3236" s="25">
        <f>F3236*Main!$AF$4</f>
        <v>0</v>
      </c>
      <c r="H3236" s="151"/>
    </row>
    <row r="3237" spans="1:8">
      <c r="A3237" s="327">
        <v>9302719</v>
      </c>
      <c r="B3237" s="329" t="s">
        <v>4417</v>
      </c>
      <c r="C3237" s="23"/>
      <c r="D3237" s="23">
        <v>1</v>
      </c>
      <c r="E3237" s="24">
        <v>1896.42</v>
      </c>
      <c r="F3237" s="24">
        <f>E3237/100*$I$2*Main!$AF$2</f>
        <v>0</v>
      </c>
      <c r="G3237" s="25">
        <f>F3237*Main!$AF$4</f>
        <v>0</v>
      </c>
      <c r="H3237" s="151"/>
    </row>
    <row r="3238" spans="1:8">
      <c r="A3238" s="327">
        <v>9302720</v>
      </c>
      <c r="B3238" s="329" t="s">
        <v>4418</v>
      </c>
      <c r="C3238" s="23" t="s">
        <v>52</v>
      </c>
      <c r="D3238" s="23">
        <v>1</v>
      </c>
      <c r="E3238" s="24">
        <v>3528.68</v>
      </c>
      <c r="F3238" s="24">
        <f>E3238/100*$I$2*Main!$AF$2</f>
        <v>0</v>
      </c>
      <c r="G3238" s="25">
        <f>F3238*Main!$AF$4</f>
        <v>0</v>
      </c>
      <c r="H3238" s="151"/>
    </row>
    <row r="3239" spans="1:8">
      <c r="A3239" s="327">
        <v>9302721</v>
      </c>
      <c r="B3239" s="329" t="s">
        <v>4419</v>
      </c>
      <c r="C3239" s="23"/>
      <c r="D3239" s="23">
        <v>1</v>
      </c>
      <c r="E3239" s="24">
        <v>3708.23</v>
      </c>
      <c r="F3239" s="24">
        <f>E3239/100*$I$2*Main!$AF$2</f>
        <v>0</v>
      </c>
      <c r="G3239" s="25">
        <f>F3239*Main!$AF$4</f>
        <v>0</v>
      </c>
      <c r="H3239" s="151"/>
    </row>
    <row r="3240" spans="1:8">
      <c r="A3240" s="327">
        <v>9302722</v>
      </c>
      <c r="B3240" s="329" t="s">
        <v>4420</v>
      </c>
      <c r="C3240" s="23" t="s">
        <v>52</v>
      </c>
      <c r="D3240" s="23">
        <v>1</v>
      </c>
      <c r="E3240" s="24">
        <v>3887.76</v>
      </c>
      <c r="F3240" s="24">
        <f>E3240/100*$I$2*Main!$AF$2</f>
        <v>0</v>
      </c>
      <c r="G3240" s="25">
        <f>F3240*Main!$AF$4</f>
        <v>0</v>
      </c>
      <c r="H3240" s="151"/>
    </row>
    <row r="3241" spans="1:8">
      <c r="A3241" s="327">
        <v>9302723</v>
      </c>
      <c r="B3241" s="329" t="s">
        <v>4421</v>
      </c>
      <c r="C3241" s="23" t="s">
        <v>52</v>
      </c>
      <c r="D3241" s="23">
        <v>1</v>
      </c>
      <c r="E3241" s="24">
        <v>4157.09</v>
      </c>
      <c r="F3241" s="24">
        <f>E3241/100*$I$2*Main!$AF$2</f>
        <v>0</v>
      </c>
      <c r="G3241" s="25">
        <f>F3241*Main!$AF$4</f>
        <v>0</v>
      </c>
      <c r="H3241" s="151"/>
    </row>
    <row r="3242" spans="1:8">
      <c r="A3242" s="327">
        <v>9302724</v>
      </c>
      <c r="B3242" s="329" t="s">
        <v>4422</v>
      </c>
      <c r="C3242" s="23" t="s">
        <v>52</v>
      </c>
      <c r="D3242" s="23">
        <v>1</v>
      </c>
      <c r="E3242" s="24">
        <v>1445.39</v>
      </c>
      <c r="F3242" s="24">
        <f>E3242/100*$I$2*Main!$AF$2</f>
        <v>0</v>
      </c>
      <c r="G3242" s="25">
        <f>F3242*Main!$AF$4</f>
        <v>0</v>
      </c>
      <c r="H3242" s="151"/>
    </row>
    <row r="3243" spans="1:8">
      <c r="A3243" s="327">
        <v>9302725</v>
      </c>
      <c r="B3243" s="329" t="s">
        <v>4423</v>
      </c>
      <c r="C3243" s="23" t="s">
        <v>52</v>
      </c>
      <c r="D3243" s="23">
        <v>1</v>
      </c>
      <c r="E3243" s="24">
        <v>1653.56</v>
      </c>
      <c r="F3243" s="24">
        <f>E3243/100*$I$2*Main!$AF$2</f>
        <v>0</v>
      </c>
      <c r="G3243" s="25">
        <f>F3243*Main!$AF$4</f>
        <v>0</v>
      </c>
      <c r="H3243" s="151"/>
    </row>
    <row r="3244" spans="1:8">
      <c r="A3244" s="327">
        <v>9302726</v>
      </c>
      <c r="B3244" s="329" t="s">
        <v>4424</v>
      </c>
      <c r="C3244" s="23" t="s">
        <v>52</v>
      </c>
      <c r="D3244" s="23">
        <v>1</v>
      </c>
      <c r="E3244" s="24">
        <v>1757.66</v>
      </c>
      <c r="F3244" s="24">
        <f>E3244/100*$I$2*Main!$AF$2</f>
        <v>0</v>
      </c>
      <c r="G3244" s="25">
        <f>F3244*Main!$AF$4</f>
        <v>0</v>
      </c>
      <c r="H3244" s="151"/>
    </row>
    <row r="3245" spans="1:8">
      <c r="A3245" s="327">
        <v>9302727</v>
      </c>
      <c r="B3245" s="329" t="s">
        <v>4425</v>
      </c>
      <c r="C3245" s="23" t="s">
        <v>52</v>
      </c>
      <c r="D3245" s="23">
        <v>1</v>
      </c>
      <c r="E3245" s="24">
        <v>1861.8</v>
      </c>
      <c r="F3245" s="24">
        <f>E3245/100*$I$2*Main!$AF$2</f>
        <v>0</v>
      </c>
      <c r="G3245" s="25">
        <f>F3245*Main!$AF$4</f>
        <v>0</v>
      </c>
      <c r="H3245" s="151"/>
    </row>
    <row r="3246" spans="1:8">
      <c r="A3246" s="327">
        <v>9302728</v>
      </c>
      <c r="B3246" s="329" t="s">
        <v>4426</v>
      </c>
      <c r="C3246" s="23" t="s">
        <v>52</v>
      </c>
      <c r="D3246" s="23">
        <v>1</v>
      </c>
      <c r="E3246" s="24">
        <v>2086.06</v>
      </c>
      <c r="F3246" s="24">
        <f>E3246/100*$I$2*Main!$AF$2</f>
        <v>0</v>
      </c>
      <c r="G3246" s="25">
        <f>F3246*Main!$AF$4</f>
        <v>0</v>
      </c>
      <c r="H3246" s="151"/>
    </row>
    <row r="3247" spans="1:8">
      <c r="A3247" s="327">
        <v>9302729</v>
      </c>
      <c r="B3247" s="329" t="s">
        <v>4427</v>
      </c>
      <c r="C3247" s="23" t="s">
        <v>52</v>
      </c>
      <c r="D3247" s="23">
        <v>1</v>
      </c>
      <c r="E3247" s="24">
        <v>3754.67</v>
      </c>
      <c r="F3247" s="24">
        <f>E3247/100*$I$2*Main!$AF$2</f>
        <v>0</v>
      </c>
      <c r="G3247" s="25">
        <f>F3247*Main!$AF$4</f>
        <v>0</v>
      </c>
      <c r="H3247" s="151"/>
    </row>
    <row r="3248" spans="1:8">
      <c r="A3248" s="327">
        <v>9302730</v>
      </c>
      <c r="B3248" s="329" t="s">
        <v>4428</v>
      </c>
      <c r="C3248" s="23" t="s">
        <v>52</v>
      </c>
      <c r="D3248" s="23">
        <v>1</v>
      </c>
      <c r="E3248" s="24">
        <v>3945.71</v>
      </c>
      <c r="F3248" s="24">
        <f>E3248/100*$I$2*Main!$AF$2</f>
        <v>0</v>
      </c>
      <c r="G3248" s="25">
        <f>F3248*Main!$AF$4</f>
        <v>0</v>
      </c>
      <c r="H3248" s="151"/>
    </row>
    <row r="3249" spans="1:8">
      <c r="A3249" s="327">
        <v>9302731</v>
      </c>
      <c r="B3249" s="329" t="s">
        <v>4429</v>
      </c>
      <c r="C3249" s="23" t="s">
        <v>52</v>
      </c>
      <c r="D3249" s="23">
        <v>1</v>
      </c>
      <c r="E3249" s="24">
        <v>4136.72</v>
      </c>
      <c r="F3249" s="24">
        <f>E3249/100*$I$2*Main!$AF$2</f>
        <v>0</v>
      </c>
      <c r="G3249" s="25">
        <f>F3249*Main!$AF$4</f>
        <v>0</v>
      </c>
      <c r="H3249" s="151"/>
    </row>
    <row r="3250" spans="1:8">
      <c r="A3250" s="327">
        <v>9302732</v>
      </c>
      <c r="B3250" s="329" t="s">
        <v>4430</v>
      </c>
      <c r="C3250" s="23" t="s">
        <v>52</v>
      </c>
      <c r="D3250" s="23">
        <v>1</v>
      </c>
      <c r="E3250" s="24">
        <v>4423.3100000000004</v>
      </c>
      <c r="F3250" s="24">
        <f>E3250/100*$I$2*Main!$AF$2</f>
        <v>0</v>
      </c>
      <c r="G3250" s="25">
        <f>F3250*Main!$AF$4</f>
        <v>0</v>
      </c>
      <c r="H3250" s="151"/>
    </row>
    <row r="3251" spans="1:8">
      <c r="A3251" s="327">
        <v>9302733</v>
      </c>
      <c r="B3251" s="329" t="s">
        <v>4431</v>
      </c>
      <c r="C3251" s="23" t="s">
        <v>52</v>
      </c>
      <c r="D3251" s="23">
        <v>1</v>
      </c>
      <c r="E3251" s="24">
        <v>1275.98</v>
      </c>
      <c r="F3251" s="24">
        <f>E3251/100*$I$2*Main!$AF$2</f>
        <v>0</v>
      </c>
      <c r="G3251" s="25">
        <f>F3251*Main!$AF$4</f>
        <v>0</v>
      </c>
      <c r="H3251" s="151"/>
    </row>
    <row r="3252" spans="1:8">
      <c r="A3252" s="327">
        <v>9302734</v>
      </c>
      <c r="B3252" s="329" t="s">
        <v>4432</v>
      </c>
      <c r="C3252" s="23" t="s">
        <v>52</v>
      </c>
      <c r="D3252" s="23">
        <v>1</v>
      </c>
      <c r="E3252" s="24">
        <v>1440.62</v>
      </c>
      <c r="F3252" s="24">
        <f>E3252/100*$I$2*Main!$AF$2</f>
        <v>0</v>
      </c>
      <c r="G3252" s="25">
        <f>F3252*Main!$AF$4</f>
        <v>0</v>
      </c>
      <c r="H3252" s="151"/>
    </row>
    <row r="3253" spans="1:8">
      <c r="A3253" s="327">
        <v>9302735</v>
      </c>
      <c r="B3253" s="329" t="s">
        <v>4433</v>
      </c>
      <c r="C3253" s="23" t="s">
        <v>52</v>
      </c>
      <c r="D3253" s="23">
        <v>1</v>
      </c>
      <c r="E3253" s="24">
        <v>1522.96</v>
      </c>
      <c r="F3253" s="24">
        <f>E3253/100*$I$2*Main!$AF$2</f>
        <v>0</v>
      </c>
      <c r="G3253" s="25">
        <f>F3253*Main!$AF$4</f>
        <v>0</v>
      </c>
      <c r="H3253" s="151"/>
    </row>
    <row r="3254" spans="1:8">
      <c r="A3254" s="327">
        <v>9302736</v>
      </c>
      <c r="B3254" s="329" t="s">
        <v>4434</v>
      </c>
      <c r="C3254" s="23" t="s">
        <v>52</v>
      </c>
      <c r="D3254" s="23">
        <v>1</v>
      </c>
      <c r="E3254" s="24">
        <v>1605.29</v>
      </c>
      <c r="F3254" s="24">
        <f>E3254/100*$I$2*Main!$AF$2</f>
        <v>0</v>
      </c>
      <c r="G3254" s="25">
        <f>F3254*Main!$AF$4</f>
        <v>0</v>
      </c>
      <c r="H3254" s="151"/>
    </row>
    <row r="3255" spans="1:8">
      <c r="A3255" s="327">
        <v>9302737</v>
      </c>
      <c r="B3255" s="329" t="s">
        <v>4435</v>
      </c>
      <c r="C3255" s="23"/>
      <c r="D3255" s="23">
        <v>1</v>
      </c>
      <c r="E3255" s="24">
        <v>1768.06</v>
      </c>
      <c r="F3255" s="24">
        <f>E3255/100*$I$2*Main!$AF$2</f>
        <v>0</v>
      </c>
      <c r="G3255" s="25">
        <f>F3255*Main!$AF$4</f>
        <v>0</v>
      </c>
      <c r="H3255" s="151"/>
    </row>
    <row r="3256" spans="1:8">
      <c r="A3256" s="327">
        <v>9302738</v>
      </c>
      <c r="B3256" s="329" t="s">
        <v>4436</v>
      </c>
      <c r="C3256" s="23" t="s">
        <v>52</v>
      </c>
      <c r="D3256" s="23">
        <v>1</v>
      </c>
      <c r="E3256" s="24">
        <v>3307.72</v>
      </c>
      <c r="F3256" s="24">
        <f>E3256/100*$I$2*Main!$AF$2</f>
        <v>0</v>
      </c>
      <c r="G3256" s="25">
        <f>F3256*Main!$AF$4</f>
        <v>0</v>
      </c>
      <c r="H3256" s="151"/>
    </row>
    <row r="3257" spans="1:8">
      <c r="A3257" s="327">
        <v>9302739</v>
      </c>
      <c r="B3257" s="329" t="s">
        <v>4437</v>
      </c>
      <c r="C3257" s="23" t="s">
        <v>52</v>
      </c>
      <c r="D3257" s="23">
        <v>1</v>
      </c>
      <c r="E3257" s="24">
        <v>3459.62</v>
      </c>
      <c r="F3257" s="24">
        <f>E3257/100*$I$2*Main!$AF$2</f>
        <v>0</v>
      </c>
      <c r="G3257" s="25">
        <f>F3257*Main!$AF$4</f>
        <v>0</v>
      </c>
      <c r="H3257" s="151"/>
    </row>
    <row r="3258" spans="1:8">
      <c r="A3258" s="327">
        <v>9302740</v>
      </c>
      <c r="B3258" s="329" t="s">
        <v>4438</v>
      </c>
      <c r="C3258" s="23" t="s">
        <v>52</v>
      </c>
      <c r="D3258" s="23">
        <v>1</v>
      </c>
      <c r="E3258" s="24">
        <v>3611.56</v>
      </c>
      <c r="F3258" s="24">
        <f>E3258/100*$I$2*Main!$AF$2</f>
        <v>0</v>
      </c>
      <c r="G3258" s="25">
        <f>F3258*Main!$AF$4</f>
        <v>0</v>
      </c>
      <c r="H3258" s="151"/>
    </row>
    <row r="3259" spans="1:8">
      <c r="A3259" s="327">
        <v>9302741</v>
      </c>
      <c r="B3259" s="329" t="s">
        <v>4439</v>
      </c>
      <c r="C3259" s="23" t="s">
        <v>52</v>
      </c>
      <c r="D3259" s="23">
        <v>1</v>
      </c>
      <c r="E3259" s="24">
        <v>3839.42</v>
      </c>
      <c r="F3259" s="24">
        <f>E3259/100*$I$2*Main!$AF$2</f>
        <v>0</v>
      </c>
      <c r="G3259" s="25">
        <f>F3259*Main!$AF$4</f>
        <v>0</v>
      </c>
      <c r="H3259" s="151"/>
    </row>
    <row r="3260" spans="1:8">
      <c r="A3260" s="327">
        <v>9302742</v>
      </c>
      <c r="B3260" s="329" t="s">
        <v>4440</v>
      </c>
      <c r="C3260" s="23"/>
      <c r="D3260" s="23">
        <v>1</v>
      </c>
      <c r="E3260" s="24">
        <v>1350.84</v>
      </c>
      <c r="F3260" s="24">
        <f>E3260/100*$I$2*Main!$AF$2</f>
        <v>0</v>
      </c>
      <c r="G3260" s="25">
        <f>F3260*Main!$AF$4</f>
        <v>0</v>
      </c>
      <c r="H3260" s="151"/>
    </row>
    <row r="3261" spans="1:8">
      <c r="A3261" s="327">
        <v>9302743</v>
      </c>
      <c r="B3261" s="329" t="s">
        <v>4441</v>
      </c>
      <c r="C3261" s="23"/>
      <c r="D3261" s="23">
        <v>1</v>
      </c>
      <c r="E3261" s="24">
        <v>1545.4</v>
      </c>
      <c r="F3261" s="24">
        <f>E3261/100*$I$2*Main!$AF$2</f>
        <v>0</v>
      </c>
      <c r="G3261" s="25">
        <f>F3261*Main!$AF$4</f>
        <v>0</v>
      </c>
      <c r="H3261" s="151"/>
    </row>
    <row r="3262" spans="1:8">
      <c r="A3262" s="327">
        <v>9302744</v>
      </c>
      <c r="B3262" s="329" t="s">
        <v>4442</v>
      </c>
      <c r="C3262" s="23"/>
      <c r="D3262" s="23">
        <v>1</v>
      </c>
      <c r="E3262" s="24">
        <v>1642.69</v>
      </c>
      <c r="F3262" s="24">
        <f>E3262/100*$I$2*Main!$AF$2</f>
        <v>0</v>
      </c>
      <c r="G3262" s="25">
        <f>F3262*Main!$AF$4</f>
        <v>0</v>
      </c>
      <c r="H3262" s="151"/>
    </row>
    <row r="3263" spans="1:8">
      <c r="A3263" s="327">
        <v>9302745</v>
      </c>
      <c r="B3263" s="329" t="s">
        <v>4443</v>
      </c>
      <c r="C3263" s="23"/>
      <c r="D3263" s="23">
        <v>1</v>
      </c>
      <c r="E3263" s="24">
        <v>1739.98</v>
      </c>
      <c r="F3263" s="24">
        <f>E3263/100*$I$2*Main!$AF$2</f>
        <v>0</v>
      </c>
      <c r="G3263" s="25">
        <f>F3263*Main!$AF$4</f>
        <v>0</v>
      </c>
      <c r="H3263" s="151"/>
    </row>
    <row r="3264" spans="1:8">
      <c r="A3264" s="327">
        <v>9302746</v>
      </c>
      <c r="B3264" s="329" t="s">
        <v>4444</v>
      </c>
      <c r="C3264" s="23"/>
      <c r="D3264" s="23">
        <v>1</v>
      </c>
      <c r="E3264" s="24">
        <v>1896.42</v>
      </c>
      <c r="F3264" s="24">
        <f>E3264/100*$I$2*Main!$AF$2</f>
        <v>0</v>
      </c>
      <c r="G3264" s="25">
        <f>F3264*Main!$AF$4</f>
        <v>0</v>
      </c>
      <c r="H3264" s="151"/>
    </row>
    <row r="3265" spans="1:8">
      <c r="A3265" s="327">
        <v>9302747</v>
      </c>
      <c r="B3265" s="329" t="s">
        <v>4445</v>
      </c>
      <c r="C3265" s="23" t="s">
        <v>52</v>
      </c>
      <c r="D3265" s="23">
        <v>1</v>
      </c>
      <c r="E3265" s="24">
        <v>3528.68</v>
      </c>
      <c r="F3265" s="24">
        <f>E3265/100*$I$2*Main!$AF$2</f>
        <v>0</v>
      </c>
      <c r="G3265" s="25">
        <f>F3265*Main!$AF$4</f>
        <v>0</v>
      </c>
      <c r="H3265" s="151"/>
    </row>
    <row r="3266" spans="1:8">
      <c r="A3266" s="327">
        <v>9302748</v>
      </c>
      <c r="B3266" s="329" t="s">
        <v>4446</v>
      </c>
      <c r="C3266" s="23"/>
      <c r="D3266" s="23">
        <v>1</v>
      </c>
      <c r="E3266" s="24">
        <v>3708.23</v>
      </c>
      <c r="F3266" s="24">
        <f>E3266/100*$I$2*Main!$AF$2</f>
        <v>0</v>
      </c>
      <c r="G3266" s="25">
        <f>F3266*Main!$AF$4</f>
        <v>0</v>
      </c>
      <c r="H3266" s="151"/>
    </row>
    <row r="3267" spans="1:8">
      <c r="A3267" s="327">
        <v>9302749</v>
      </c>
      <c r="B3267" s="329" t="s">
        <v>4447</v>
      </c>
      <c r="C3267" s="23" t="s">
        <v>52</v>
      </c>
      <c r="D3267" s="23">
        <v>1</v>
      </c>
      <c r="E3267" s="24">
        <v>3887.76</v>
      </c>
      <c r="F3267" s="24">
        <f>E3267/100*$I$2*Main!$AF$2</f>
        <v>0</v>
      </c>
      <c r="G3267" s="25">
        <f>F3267*Main!$AF$4</f>
        <v>0</v>
      </c>
      <c r="H3267" s="151"/>
    </row>
    <row r="3268" spans="1:8">
      <c r="A3268" s="327">
        <v>9302750</v>
      </c>
      <c r="B3268" s="329" t="s">
        <v>4448</v>
      </c>
      <c r="C3268" s="23" t="s">
        <v>52</v>
      </c>
      <c r="D3268" s="23">
        <v>1</v>
      </c>
      <c r="E3268" s="24">
        <v>4157.09</v>
      </c>
      <c r="F3268" s="24">
        <f>E3268/100*$I$2*Main!$AF$2</f>
        <v>0</v>
      </c>
      <c r="G3268" s="25">
        <f>F3268*Main!$AF$4</f>
        <v>0</v>
      </c>
      <c r="H3268" s="151"/>
    </row>
    <row r="3269" spans="1:8">
      <c r="A3269" s="327">
        <v>9302751</v>
      </c>
      <c r="B3269" s="329" t="s">
        <v>4449</v>
      </c>
      <c r="C3269" s="23" t="s">
        <v>52</v>
      </c>
      <c r="D3269" s="23">
        <v>1</v>
      </c>
      <c r="E3269" s="24">
        <v>1445.39</v>
      </c>
      <c r="F3269" s="24">
        <f>E3269/100*$I$2*Main!$AF$2</f>
        <v>0</v>
      </c>
      <c r="G3269" s="25">
        <f>F3269*Main!$AF$4</f>
        <v>0</v>
      </c>
      <c r="H3269" s="151"/>
    </row>
    <row r="3270" spans="1:8">
      <c r="A3270" s="327">
        <v>9302752</v>
      </c>
      <c r="B3270" s="329" t="s">
        <v>4450</v>
      </c>
      <c r="C3270" s="23" t="s">
        <v>52</v>
      </c>
      <c r="D3270" s="23">
        <v>1</v>
      </c>
      <c r="E3270" s="24">
        <v>1653.56</v>
      </c>
      <c r="F3270" s="24">
        <f>E3270/100*$I$2*Main!$AF$2</f>
        <v>0</v>
      </c>
      <c r="G3270" s="25">
        <f>F3270*Main!$AF$4</f>
        <v>0</v>
      </c>
      <c r="H3270" s="151"/>
    </row>
    <row r="3271" spans="1:8">
      <c r="A3271" s="327">
        <v>9302753</v>
      </c>
      <c r="B3271" s="329" t="s">
        <v>4451</v>
      </c>
      <c r="C3271" s="23" t="s">
        <v>52</v>
      </c>
      <c r="D3271" s="23">
        <v>1</v>
      </c>
      <c r="E3271" s="24">
        <v>1757.66</v>
      </c>
      <c r="F3271" s="24">
        <f>E3271/100*$I$2*Main!$AF$2</f>
        <v>0</v>
      </c>
      <c r="G3271" s="25">
        <f>F3271*Main!$AF$4</f>
        <v>0</v>
      </c>
      <c r="H3271" s="151"/>
    </row>
    <row r="3272" spans="1:8">
      <c r="A3272" s="327">
        <v>9302754</v>
      </c>
      <c r="B3272" s="329" t="s">
        <v>4452</v>
      </c>
      <c r="C3272" s="23" t="s">
        <v>52</v>
      </c>
      <c r="D3272" s="23">
        <v>1</v>
      </c>
      <c r="E3272" s="24">
        <v>1861.8</v>
      </c>
      <c r="F3272" s="24">
        <f>E3272/100*$I$2*Main!$AF$2</f>
        <v>0</v>
      </c>
      <c r="G3272" s="25">
        <f>F3272*Main!$AF$4</f>
        <v>0</v>
      </c>
      <c r="H3272" s="151"/>
    </row>
    <row r="3273" spans="1:8">
      <c r="A3273" s="327">
        <v>9302755</v>
      </c>
      <c r="B3273" s="329" t="s">
        <v>4453</v>
      </c>
      <c r="C3273" s="23" t="s">
        <v>52</v>
      </c>
      <c r="D3273" s="23">
        <v>1</v>
      </c>
      <c r="E3273" s="24">
        <v>2086.06</v>
      </c>
      <c r="F3273" s="24">
        <f>E3273/100*$I$2*Main!$AF$2</f>
        <v>0</v>
      </c>
      <c r="G3273" s="25">
        <f>F3273*Main!$AF$4</f>
        <v>0</v>
      </c>
      <c r="H3273" s="151"/>
    </row>
    <row r="3274" spans="1:8">
      <c r="A3274" s="327">
        <v>9302756</v>
      </c>
      <c r="B3274" s="329" t="s">
        <v>4454</v>
      </c>
      <c r="C3274" s="23" t="s">
        <v>52</v>
      </c>
      <c r="D3274" s="23">
        <v>1</v>
      </c>
      <c r="E3274" s="24">
        <v>3754.67</v>
      </c>
      <c r="F3274" s="24">
        <f>E3274/100*$I$2*Main!$AF$2</f>
        <v>0</v>
      </c>
      <c r="G3274" s="25">
        <f>F3274*Main!$AF$4</f>
        <v>0</v>
      </c>
      <c r="H3274" s="151"/>
    </row>
    <row r="3275" spans="1:8">
      <c r="A3275" s="327">
        <v>9302757</v>
      </c>
      <c r="B3275" s="329" t="s">
        <v>4455</v>
      </c>
      <c r="C3275" s="23" t="s">
        <v>52</v>
      </c>
      <c r="D3275" s="23">
        <v>1</v>
      </c>
      <c r="E3275" s="24">
        <v>3945.71</v>
      </c>
      <c r="F3275" s="24">
        <f>E3275/100*$I$2*Main!$AF$2</f>
        <v>0</v>
      </c>
      <c r="G3275" s="25">
        <f>F3275*Main!$AF$4</f>
        <v>0</v>
      </c>
      <c r="H3275" s="151"/>
    </row>
    <row r="3276" spans="1:8">
      <c r="A3276" s="327">
        <v>9302758</v>
      </c>
      <c r="B3276" s="329" t="s">
        <v>4456</v>
      </c>
      <c r="C3276" s="23" t="s">
        <v>52</v>
      </c>
      <c r="D3276" s="23">
        <v>1</v>
      </c>
      <c r="E3276" s="24">
        <v>4136.72</v>
      </c>
      <c r="F3276" s="24">
        <f>E3276/100*$I$2*Main!$AF$2</f>
        <v>0</v>
      </c>
      <c r="G3276" s="25">
        <f>F3276*Main!$AF$4</f>
        <v>0</v>
      </c>
      <c r="H3276" s="151"/>
    </row>
    <row r="3277" spans="1:8">
      <c r="A3277" s="327">
        <v>9302759</v>
      </c>
      <c r="B3277" s="329" t="s">
        <v>4457</v>
      </c>
      <c r="C3277" s="23" t="s">
        <v>52</v>
      </c>
      <c r="D3277" s="23">
        <v>1</v>
      </c>
      <c r="E3277" s="24">
        <v>4423.3100000000004</v>
      </c>
      <c r="F3277" s="24">
        <f>E3277/100*$I$2*Main!$AF$2</f>
        <v>0</v>
      </c>
      <c r="G3277" s="25">
        <f>F3277*Main!$AF$4</f>
        <v>0</v>
      </c>
      <c r="H3277" s="151"/>
    </row>
    <row r="3278" spans="1:8">
      <c r="A3278" s="327">
        <v>9302760</v>
      </c>
      <c r="B3278" s="329" t="s">
        <v>4458</v>
      </c>
      <c r="C3278" s="23" t="s">
        <v>52</v>
      </c>
      <c r="D3278" s="23">
        <v>1</v>
      </c>
      <c r="E3278" s="24">
        <v>1275.98</v>
      </c>
      <c r="F3278" s="24">
        <f>E3278/100*$I$2*Main!$AF$2</f>
        <v>0</v>
      </c>
      <c r="G3278" s="25">
        <f>F3278*Main!$AF$4</f>
        <v>0</v>
      </c>
      <c r="H3278" s="151"/>
    </row>
    <row r="3279" spans="1:8">
      <c r="A3279" s="327">
        <v>9302761</v>
      </c>
      <c r="B3279" s="329" t="s">
        <v>4459</v>
      </c>
      <c r="C3279" s="23" t="s">
        <v>52</v>
      </c>
      <c r="D3279" s="23">
        <v>1</v>
      </c>
      <c r="E3279" s="24">
        <v>1440.62</v>
      </c>
      <c r="F3279" s="24">
        <f>E3279/100*$I$2*Main!$AF$2</f>
        <v>0</v>
      </c>
      <c r="G3279" s="25">
        <f>F3279*Main!$AF$4</f>
        <v>0</v>
      </c>
      <c r="H3279" s="151"/>
    </row>
    <row r="3280" spans="1:8">
      <c r="A3280" s="327">
        <v>9302762</v>
      </c>
      <c r="B3280" s="329" t="s">
        <v>4460</v>
      </c>
      <c r="C3280" s="23" t="s">
        <v>52</v>
      </c>
      <c r="D3280" s="23">
        <v>1</v>
      </c>
      <c r="E3280" s="24">
        <v>1522.96</v>
      </c>
      <c r="F3280" s="24">
        <f>E3280/100*$I$2*Main!$AF$2</f>
        <v>0</v>
      </c>
      <c r="G3280" s="25">
        <f>F3280*Main!$AF$4</f>
        <v>0</v>
      </c>
      <c r="H3280" s="151"/>
    </row>
    <row r="3281" spans="1:8">
      <c r="A3281" s="327">
        <v>9302763</v>
      </c>
      <c r="B3281" s="329" t="s">
        <v>4461</v>
      </c>
      <c r="C3281" s="23" t="s">
        <v>52</v>
      </c>
      <c r="D3281" s="23">
        <v>1</v>
      </c>
      <c r="E3281" s="24">
        <v>1605.29</v>
      </c>
      <c r="F3281" s="24">
        <f>E3281/100*$I$2*Main!$AF$2</f>
        <v>0</v>
      </c>
      <c r="G3281" s="25">
        <f>F3281*Main!$AF$4</f>
        <v>0</v>
      </c>
      <c r="H3281" s="151"/>
    </row>
    <row r="3282" spans="1:8">
      <c r="A3282" s="327">
        <v>9302764</v>
      </c>
      <c r="B3282" s="329" t="s">
        <v>4462</v>
      </c>
      <c r="C3282" s="23"/>
      <c r="D3282" s="23">
        <v>1</v>
      </c>
      <c r="E3282" s="24">
        <v>1768.06</v>
      </c>
      <c r="F3282" s="24">
        <f>E3282/100*$I$2*Main!$AF$2</f>
        <v>0</v>
      </c>
      <c r="G3282" s="25">
        <f>F3282*Main!$AF$4</f>
        <v>0</v>
      </c>
      <c r="H3282" s="151"/>
    </row>
    <row r="3283" spans="1:8">
      <c r="A3283" s="327">
        <v>9302765</v>
      </c>
      <c r="B3283" s="329" t="s">
        <v>4463</v>
      </c>
      <c r="C3283" s="23" t="s">
        <v>52</v>
      </c>
      <c r="D3283" s="23">
        <v>1</v>
      </c>
      <c r="E3283" s="24">
        <v>3307.72</v>
      </c>
      <c r="F3283" s="24">
        <f>E3283/100*$I$2*Main!$AF$2</f>
        <v>0</v>
      </c>
      <c r="G3283" s="25">
        <f>F3283*Main!$AF$4</f>
        <v>0</v>
      </c>
      <c r="H3283" s="151"/>
    </row>
    <row r="3284" spans="1:8">
      <c r="A3284" s="327">
        <v>9302766</v>
      </c>
      <c r="B3284" s="329" t="s">
        <v>4464</v>
      </c>
      <c r="C3284" s="23" t="s">
        <v>52</v>
      </c>
      <c r="D3284" s="23">
        <v>1</v>
      </c>
      <c r="E3284" s="24">
        <v>3459.62</v>
      </c>
      <c r="F3284" s="24">
        <f>E3284/100*$I$2*Main!$AF$2</f>
        <v>0</v>
      </c>
      <c r="G3284" s="25">
        <f>F3284*Main!$AF$4</f>
        <v>0</v>
      </c>
      <c r="H3284" s="151"/>
    </row>
    <row r="3285" spans="1:8">
      <c r="A3285" s="327">
        <v>9302767</v>
      </c>
      <c r="B3285" s="329" t="s">
        <v>4465</v>
      </c>
      <c r="C3285" s="23" t="s">
        <v>52</v>
      </c>
      <c r="D3285" s="23">
        <v>1</v>
      </c>
      <c r="E3285" s="24">
        <v>3611.56</v>
      </c>
      <c r="F3285" s="24">
        <f>E3285/100*$I$2*Main!$AF$2</f>
        <v>0</v>
      </c>
      <c r="G3285" s="25">
        <f>F3285*Main!$AF$4</f>
        <v>0</v>
      </c>
      <c r="H3285" s="151"/>
    </row>
    <row r="3286" spans="1:8">
      <c r="A3286" s="327">
        <v>9302768</v>
      </c>
      <c r="B3286" s="329" t="s">
        <v>4466</v>
      </c>
      <c r="C3286" s="23" t="s">
        <v>52</v>
      </c>
      <c r="D3286" s="23">
        <v>1</v>
      </c>
      <c r="E3286" s="24">
        <v>3839.42</v>
      </c>
      <c r="F3286" s="24">
        <f>E3286/100*$I$2*Main!$AF$2</f>
        <v>0</v>
      </c>
      <c r="G3286" s="25">
        <f>F3286*Main!$AF$4</f>
        <v>0</v>
      </c>
      <c r="H3286" s="151"/>
    </row>
    <row r="3287" spans="1:8">
      <c r="A3287" s="327">
        <v>9302769</v>
      </c>
      <c r="B3287" s="329" t="s">
        <v>4467</v>
      </c>
      <c r="C3287" s="23"/>
      <c r="D3287" s="23">
        <v>1</v>
      </c>
      <c r="E3287" s="24">
        <v>1350.84</v>
      </c>
      <c r="F3287" s="24">
        <f>E3287/100*$I$2*Main!$AF$2</f>
        <v>0</v>
      </c>
      <c r="G3287" s="25">
        <f>F3287*Main!$AF$4</f>
        <v>0</v>
      </c>
      <c r="H3287" s="151"/>
    </row>
    <row r="3288" spans="1:8">
      <c r="A3288" s="327">
        <v>9302770</v>
      </c>
      <c r="B3288" s="329" t="s">
        <v>4468</v>
      </c>
      <c r="C3288" s="23"/>
      <c r="D3288" s="23">
        <v>1</v>
      </c>
      <c r="E3288" s="24">
        <v>1545.4</v>
      </c>
      <c r="F3288" s="24">
        <f>E3288/100*$I$2*Main!$AF$2</f>
        <v>0</v>
      </c>
      <c r="G3288" s="25">
        <f>F3288*Main!$AF$4</f>
        <v>0</v>
      </c>
      <c r="H3288" s="151"/>
    </row>
    <row r="3289" spans="1:8">
      <c r="A3289" s="327">
        <v>9302771</v>
      </c>
      <c r="B3289" s="329" t="s">
        <v>4469</v>
      </c>
      <c r="C3289" s="23"/>
      <c r="D3289" s="23">
        <v>1</v>
      </c>
      <c r="E3289" s="24">
        <v>1642.69</v>
      </c>
      <c r="F3289" s="24">
        <f>E3289/100*$I$2*Main!$AF$2</f>
        <v>0</v>
      </c>
      <c r="G3289" s="25">
        <f>F3289*Main!$AF$4</f>
        <v>0</v>
      </c>
      <c r="H3289" s="151"/>
    </row>
    <row r="3290" spans="1:8">
      <c r="A3290" s="327">
        <v>9302772</v>
      </c>
      <c r="B3290" s="329" t="s">
        <v>4470</v>
      </c>
      <c r="C3290" s="23"/>
      <c r="D3290" s="23">
        <v>1</v>
      </c>
      <c r="E3290" s="24">
        <v>1739.98</v>
      </c>
      <c r="F3290" s="24">
        <f>E3290/100*$I$2*Main!$AF$2</f>
        <v>0</v>
      </c>
      <c r="G3290" s="25">
        <f>F3290*Main!$AF$4</f>
        <v>0</v>
      </c>
      <c r="H3290" s="151"/>
    </row>
    <row r="3291" spans="1:8">
      <c r="A3291" s="327">
        <v>9302773</v>
      </c>
      <c r="B3291" s="329" t="s">
        <v>4471</v>
      </c>
      <c r="C3291" s="23"/>
      <c r="D3291" s="23">
        <v>1</v>
      </c>
      <c r="E3291" s="24">
        <v>1896.42</v>
      </c>
      <c r="F3291" s="24">
        <f>E3291/100*$I$2*Main!$AF$2</f>
        <v>0</v>
      </c>
      <c r="G3291" s="25">
        <f>F3291*Main!$AF$4</f>
        <v>0</v>
      </c>
      <c r="H3291" s="151"/>
    </row>
    <row r="3292" spans="1:8">
      <c r="A3292" s="327">
        <v>9302774</v>
      </c>
      <c r="B3292" s="329" t="s">
        <v>4472</v>
      </c>
      <c r="C3292" s="23" t="s">
        <v>52</v>
      </c>
      <c r="D3292" s="23">
        <v>1</v>
      </c>
      <c r="E3292" s="24">
        <v>3528.68</v>
      </c>
      <c r="F3292" s="24">
        <f>E3292/100*$I$2*Main!$AF$2</f>
        <v>0</v>
      </c>
      <c r="G3292" s="25">
        <f>F3292*Main!$AF$4</f>
        <v>0</v>
      </c>
      <c r="H3292" s="151"/>
    </row>
    <row r="3293" spans="1:8">
      <c r="A3293" s="327">
        <v>9302775</v>
      </c>
      <c r="B3293" s="329" t="s">
        <v>4473</v>
      </c>
      <c r="C3293" s="23"/>
      <c r="D3293" s="23">
        <v>1</v>
      </c>
      <c r="E3293" s="24">
        <v>3708.23</v>
      </c>
      <c r="F3293" s="24">
        <f>E3293/100*$I$2*Main!$AF$2</f>
        <v>0</v>
      </c>
      <c r="G3293" s="25">
        <f>F3293*Main!$AF$4</f>
        <v>0</v>
      </c>
      <c r="H3293" s="151"/>
    </row>
    <row r="3294" spans="1:8">
      <c r="A3294" s="327">
        <v>9302776</v>
      </c>
      <c r="B3294" s="329" t="s">
        <v>4474</v>
      </c>
      <c r="C3294" s="23" t="s">
        <v>52</v>
      </c>
      <c r="D3294" s="23">
        <v>1</v>
      </c>
      <c r="E3294" s="24">
        <v>3887.76</v>
      </c>
      <c r="F3294" s="24">
        <f>E3294/100*$I$2*Main!$AF$2</f>
        <v>0</v>
      </c>
      <c r="G3294" s="25">
        <f>F3294*Main!$AF$4</f>
        <v>0</v>
      </c>
      <c r="H3294" s="151"/>
    </row>
    <row r="3295" spans="1:8">
      <c r="A3295" s="327">
        <v>9302777</v>
      </c>
      <c r="B3295" s="329" t="s">
        <v>4475</v>
      </c>
      <c r="C3295" s="23" t="s">
        <v>52</v>
      </c>
      <c r="D3295" s="23">
        <v>1</v>
      </c>
      <c r="E3295" s="24">
        <v>4157.09</v>
      </c>
      <c r="F3295" s="24">
        <f>E3295/100*$I$2*Main!$AF$2</f>
        <v>0</v>
      </c>
      <c r="G3295" s="25">
        <f>F3295*Main!$AF$4</f>
        <v>0</v>
      </c>
      <c r="H3295" s="151"/>
    </row>
    <row r="3296" spans="1:8">
      <c r="A3296" s="327">
        <v>9302778</v>
      </c>
      <c r="B3296" s="329" t="s">
        <v>4476</v>
      </c>
      <c r="C3296" s="23" t="s">
        <v>52</v>
      </c>
      <c r="D3296" s="23">
        <v>1</v>
      </c>
      <c r="E3296" s="24">
        <v>1445.39</v>
      </c>
      <c r="F3296" s="24">
        <f>E3296/100*$I$2*Main!$AF$2</f>
        <v>0</v>
      </c>
      <c r="G3296" s="25">
        <f>F3296*Main!$AF$4</f>
        <v>0</v>
      </c>
      <c r="H3296" s="151"/>
    </row>
    <row r="3297" spans="1:8">
      <c r="A3297" s="327">
        <v>9302779</v>
      </c>
      <c r="B3297" s="329" t="s">
        <v>4477</v>
      </c>
      <c r="C3297" s="23" t="s">
        <v>52</v>
      </c>
      <c r="D3297" s="23">
        <v>1</v>
      </c>
      <c r="E3297" s="24">
        <v>1653.56</v>
      </c>
      <c r="F3297" s="24">
        <f>E3297/100*$I$2*Main!$AF$2</f>
        <v>0</v>
      </c>
      <c r="G3297" s="25">
        <f>F3297*Main!$AF$4</f>
        <v>0</v>
      </c>
      <c r="H3297" s="151"/>
    </row>
    <row r="3298" spans="1:8">
      <c r="A3298" s="327">
        <v>9302780</v>
      </c>
      <c r="B3298" s="329" t="s">
        <v>4478</v>
      </c>
      <c r="C3298" s="23" t="s">
        <v>52</v>
      </c>
      <c r="D3298" s="23">
        <v>1</v>
      </c>
      <c r="E3298" s="24">
        <v>1757.66</v>
      </c>
      <c r="F3298" s="24">
        <f>E3298/100*$I$2*Main!$AF$2</f>
        <v>0</v>
      </c>
      <c r="G3298" s="25">
        <f>F3298*Main!$AF$4</f>
        <v>0</v>
      </c>
      <c r="H3298" s="151"/>
    </row>
    <row r="3299" spans="1:8">
      <c r="A3299" s="327">
        <v>9302781</v>
      </c>
      <c r="B3299" s="329" t="s">
        <v>4479</v>
      </c>
      <c r="C3299" s="23" t="s">
        <v>52</v>
      </c>
      <c r="D3299" s="23">
        <v>1</v>
      </c>
      <c r="E3299" s="24">
        <v>1861.8</v>
      </c>
      <c r="F3299" s="24">
        <f>E3299/100*$I$2*Main!$AF$2</f>
        <v>0</v>
      </c>
      <c r="G3299" s="25">
        <f>F3299*Main!$AF$4</f>
        <v>0</v>
      </c>
      <c r="H3299" s="151"/>
    </row>
    <row r="3300" spans="1:8">
      <c r="A3300" s="327">
        <v>9302782</v>
      </c>
      <c r="B3300" s="329" t="s">
        <v>4480</v>
      </c>
      <c r="C3300" s="23" t="s">
        <v>52</v>
      </c>
      <c r="D3300" s="23">
        <v>1</v>
      </c>
      <c r="E3300" s="24">
        <v>2086.06</v>
      </c>
      <c r="F3300" s="24">
        <f>E3300/100*$I$2*Main!$AF$2</f>
        <v>0</v>
      </c>
      <c r="G3300" s="25">
        <f>F3300*Main!$AF$4</f>
        <v>0</v>
      </c>
      <c r="H3300" s="151"/>
    </row>
    <row r="3301" spans="1:8">
      <c r="A3301" s="327">
        <v>9302783</v>
      </c>
      <c r="B3301" s="329" t="s">
        <v>4481</v>
      </c>
      <c r="C3301" s="23" t="s">
        <v>52</v>
      </c>
      <c r="D3301" s="23">
        <v>1</v>
      </c>
      <c r="E3301" s="24">
        <v>3754.67</v>
      </c>
      <c r="F3301" s="24">
        <f>E3301/100*$I$2*Main!$AF$2</f>
        <v>0</v>
      </c>
      <c r="G3301" s="25">
        <f>F3301*Main!$AF$4</f>
        <v>0</v>
      </c>
      <c r="H3301" s="151"/>
    </row>
    <row r="3302" spans="1:8">
      <c r="A3302" s="327">
        <v>9302784</v>
      </c>
      <c r="B3302" s="329" t="s">
        <v>4482</v>
      </c>
      <c r="C3302" s="23" t="s">
        <v>52</v>
      </c>
      <c r="D3302" s="23">
        <v>1</v>
      </c>
      <c r="E3302" s="24">
        <v>3945.71</v>
      </c>
      <c r="F3302" s="24">
        <f>E3302/100*$I$2*Main!$AF$2</f>
        <v>0</v>
      </c>
      <c r="G3302" s="25">
        <f>F3302*Main!$AF$4</f>
        <v>0</v>
      </c>
      <c r="H3302" s="151"/>
    </row>
    <row r="3303" spans="1:8">
      <c r="A3303" s="327">
        <v>9302785</v>
      </c>
      <c r="B3303" s="329" t="s">
        <v>4483</v>
      </c>
      <c r="C3303" s="23" t="s">
        <v>52</v>
      </c>
      <c r="D3303" s="23">
        <v>1</v>
      </c>
      <c r="E3303" s="24">
        <v>4136.72</v>
      </c>
      <c r="F3303" s="24">
        <f>E3303/100*$I$2*Main!$AF$2</f>
        <v>0</v>
      </c>
      <c r="G3303" s="25">
        <f>F3303*Main!$AF$4</f>
        <v>0</v>
      </c>
      <c r="H3303" s="151"/>
    </row>
    <row r="3304" spans="1:8">
      <c r="A3304" s="327">
        <v>9302786</v>
      </c>
      <c r="B3304" s="329" t="s">
        <v>4484</v>
      </c>
      <c r="C3304" s="23" t="s">
        <v>52</v>
      </c>
      <c r="D3304" s="23">
        <v>1</v>
      </c>
      <c r="E3304" s="24">
        <v>4423.3100000000004</v>
      </c>
      <c r="F3304" s="24">
        <f>E3304/100*$I$2*Main!$AF$2</f>
        <v>0</v>
      </c>
      <c r="G3304" s="25">
        <f>F3304*Main!$AF$4</f>
        <v>0</v>
      </c>
      <c r="H3304" s="151"/>
    </row>
    <row r="3305" spans="1:8">
      <c r="A3305" s="326">
        <v>9183282</v>
      </c>
      <c r="B3305" s="329" t="s">
        <v>3669</v>
      </c>
      <c r="C3305" s="23" t="s">
        <v>52</v>
      </c>
      <c r="D3305" s="23">
        <v>1</v>
      </c>
      <c r="E3305" s="24">
        <v>1788.36</v>
      </c>
      <c r="F3305" s="24">
        <f>E3305/100*$I$2*Main!$AF$2</f>
        <v>0</v>
      </c>
      <c r="G3305" s="25">
        <f>F3305*Main!$AF$4</f>
        <v>0</v>
      </c>
      <c r="H3305" s="151"/>
    </row>
    <row r="3306" spans="1:8">
      <c r="A3306" s="326">
        <v>9183283</v>
      </c>
      <c r="B3306" s="329" t="s">
        <v>3670</v>
      </c>
      <c r="C3306" s="23" t="s">
        <v>52</v>
      </c>
      <c r="D3306" s="23">
        <v>1</v>
      </c>
      <c r="E3306" s="24">
        <v>2019.37</v>
      </c>
      <c r="F3306" s="24">
        <f>E3306/100*$I$2*Main!$AF$2</f>
        <v>0</v>
      </c>
      <c r="G3306" s="25">
        <f>F3306*Main!$AF$4</f>
        <v>0</v>
      </c>
      <c r="H3306" s="151"/>
    </row>
    <row r="3307" spans="1:8">
      <c r="A3307" s="326">
        <v>9183284</v>
      </c>
      <c r="B3307" s="329" t="s">
        <v>3671</v>
      </c>
      <c r="C3307" s="23" t="s">
        <v>52</v>
      </c>
      <c r="D3307" s="23">
        <v>1</v>
      </c>
      <c r="E3307" s="24">
        <v>2134.9</v>
      </c>
      <c r="F3307" s="24">
        <f>E3307/100*$I$2*Main!$AF$2</f>
        <v>0</v>
      </c>
      <c r="G3307" s="25">
        <f>F3307*Main!$AF$4</f>
        <v>0</v>
      </c>
      <c r="H3307" s="151"/>
    </row>
    <row r="3308" spans="1:8">
      <c r="A3308" s="326">
        <v>9183285</v>
      </c>
      <c r="B3308" s="329" t="s">
        <v>906</v>
      </c>
      <c r="C3308" s="23"/>
      <c r="D3308" s="23">
        <v>1</v>
      </c>
      <c r="E3308" s="24">
        <v>2250.4</v>
      </c>
      <c r="F3308" s="24">
        <f>E3308/100*$I$2*Main!$AF$2</f>
        <v>0</v>
      </c>
      <c r="G3308" s="25">
        <f>F3308*Main!$AF$4</f>
        <v>0</v>
      </c>
      <c r="H3308" s="151"/>
    </row>
    <row r="3309" spans="1:8">
      <c r="A3309" s="326">
        <v>9183287</v>
      </c>
      <c r="B3309" s="329" t="s">
        <v>907</v>
      </c>
      <c r="C3309" s="23"/>
      <c r="D3309" s="23">
        <v>1</v>
      </c>
      <c r="E3309" s="24">
        <v>2481.42</v>
      </c>
      <c r="F3309" s="24">
        <f>E3309/100*$I$2*Main!$AF$2</f>
        <v>0</v>
      </c>
      <c r="G3309" s="25">
        <f>F3309*Main!$AF$4</f>
        <v>0</v>
      </c>
      <c r="H3309" s="151"/>
    </row>
    <row r="3310" spans="1:8">
      <c r="A3310" s="326">
        <v>9183288</v>
      </c>
      <c r="B3310" s="329" t="s">
        <v>3672</v>
      </c>
      <c r="C3310" s="23" t="s">
        <v>52</v>
      </c>
      <c r="D3310" s="23">
        <v>1</v>
      </c>
      <c r="E3310" s="24">
        <v>4226.96</v>
      </c>
      <c r="F3310" s="24">
        <f>E3310/100*$I$2*Main!$AF$2</f>
        <v>0</v>
      </c>
      <c r="G3310" s="25">
        <f>F3310*Main!$AF$4</f>
        <v>0</v>
      </c>
      <c r="H3310" s="151"/>
    </row>
    <row r="3311" spans="1:8">
      <c r="A3311" s="326">
        <v>9183289</v>
      </c>
      <c r="B3311" s="329" t="s">
        <v>3673</v>
      </c>
      <c r="C3311" s="23" t="s">
        <v>52</v>
      </c>
      <c r="D3311" s="23">
        <v>1</v>
      </c>
      <c r="E3311" s="24">
        <v>4688.99</v>
      </c>
      <c r="F3311" s="24">
        <f>E3311/100*$I$2*Main!$AF$2</f>
        <v>0</v>
      </c>
      <c r="G3311" s="25">
        <f>F3311*Main!$AF$4</f>
        <v>0</v>
      </c>
      <c r="H3311" s="151"/>
    </row>
    <row r="3312" spans="1:8">
      <c r="A3312" s="326">
        <v>9134975</v>
      </c>
      <c r="B3312" s="329" t="s">
        <v>908</v>
      </c>
      <c r="C3312" s="23"/>
      <c r="D3312" s="23">
        <v>1</v>
      </c>
      <c r="E3312" s="24">
        <v>1865.35</v>
      </c>
      <c r="F3312" s="24">
        <f>E3312/100*$I$2*Main!$AF$2</f>
        <v>0</v>
      </c>
      <c r="G3312" s="25">
        <f>F3312*Main!$AF$4</f>
        <v>0</v>
      </c>
      <c r="H3312" s="151"/>
    </row>
    <row r="3313" spans="1:8">
      <c r="A3313" s="326">
        <v>9134976</v>
      </c>
      <c r="B3313" s="329" t="s">
        <v>909</v>
      </c>
      <c r="C3313" s="23"/>
      <c r="D3313" s="23">
        <v>1</v>
      </c>
      <c r="E3313" s="24">
        <v>1993.72</v>
      </c>
      <c r="F3313" s="24">
        <f>E3313/100*$I$2*Main!$AF$2</f>
        <v>0</v>
      </c>
      <c r="G3313" s="25">
        <f>F3313*Main!$AF$4</f>
        <v>0</v>
      </c>
      <c r="H3313" s="151"/>
    </row>
    <row r="3314" spans="1:8">
      <c r="A3314" s="326">
        <v>9134977</v>
      </c>
      <c r="B3314" s="329" t="s">
        <v>910</v>
      </c>
      <c r="C3314" s="23"/>
      <c r="D3314" s="23">
        <v>1</v>
      </c>
      <c r="E3314" s="24">
        <v>2122.04</v>
      </c>
      <c r="F3314" s="24">
        <f>E3314/100*$I$2*Main!$AF$2</f>
        <v>0</v>
      </c>
      <c r="G3314" s="25">
        <f>F3314*Main!$AF$4</f>
        <v>0</v>
      </c>
      <c r="H3314" s="151"/>
    </row>
    <row r="3315" spans="1:8">
      <c r="A3315" s="326">
        <v>9134979</v>
      </c>
      <c r="B3315" s="329" t="s">
        <v>911</v>
      </c>
      <c r="C3315" s="23"/>
      <c r="D3315" s="23">
        <v>1</v>
      </c>
      <c r="E3315" s="24">
        <v>2250.4</v>
      </c>
      <c r="F3315" s="24">
        <f>E3315/100*$I$2*Main!$AF$2</f>
        <v>0</v>
      </c>
      <c r="G3315" s="25">
        <f>F3315*Main!$AF$4</f>
        <v>0</v>
      </c>
      <c r="H3315" s="151"/>
    </row>
    <row r="3316" spans="1:8">
      <c r="A3316" s="326">
        <v>9134980</v>
      </c>
      <c r="B3316" s="329" t="s">
        <v>912</v>
      </c>
      <c r="C3316" s="23"/>
      <c r="D3316" s="23">
        <v>1</v>
      </c>
      <c r="E3316" s="24">
        <v>2378.75</v>
      </c>
      <c r="F3316" s="24">
        <f>E3316/100*$I$2*Main!$AF$2</f>
        <v>0</v>
      </c>
      <c r="G3316" s="25">
        <f>F3316*Main!$AF$4</f>
        <v>0</v>
      </c>
      <c r="H3316" s="151"/>
    </row>
    <row r="3317" spans="1:8">
      <c r="A3317" s="326">
        <v>9134992</v>
      </c>
      <c r="B3317" s="329" t="s">
        <v>913</v>
      </c>
      <c r="C3317" s="23"/>
      <c r="D3317" s="23">
        <v>1</v>
      </c>
      <c r="E3317" s="24">
        <v>2635.44</v>
      </c>
      <c r="F3317" s="24">
        <f>E3317/100*$I$2*Main!$AF$2</f>
        <v>0</v>
      </c>
      <c r="G3317" s="25">
        <f>F3317*Main!$AF$4</f>
        <v>0</v>
      </c>
      <c r="H3317" s="151"/>
    </row>
    <row r="3318" spans="1:8">
      <c r="A3318" s="326">
        <v>9134993</v>
      </c>
      <c r="B3318" s="329" t="s">
        <v>914</v>
      </c>
      <c r="C3318" s="23"/>
      <c r="D3318" s="23">
        <v>1</v>
      </c>
      <c r="E3318" s="24">
        <v>4432.32</v>
      </c>
      <c r="F3318" s="24">
        <f>E3318/100*$I$2*Main!$AF$2</f>
        <v>0</v>
      </c>
      <c r="G3318" s="25">
        <f>F3318*Main!$AF$4</f>
        <v>0</v>
      </c>
      <c r="H3318" s="151"/>
    </row>
    <row r="3319" spans="1:8">
      <c r="A3319" s="326">
        <v>9134994</v>
      </c>
      <c r="B3319" s="329" t="s">
        <v>915</v>
      </c>
      <c r="C3319" s="23"/>
      <c r="D3319" s="23">
        <v>1</v>
      </c>
      <c r="E3319" s="24">
        <v>4688.99</v>
      </c>
      <c r="F3319" s="24">
        <f>E3319/100*$I$2*Main!$AF$2</f>
        <v>0</v>
      </c>
      <c r="G3319" s="25">
        <f>F3319*Main!$AF$4</f>
        <v>0</v>
      </c>
      <c r="H3319" s="151"/>
    </row>
    <row r="3320" spans="1:8">
      <c r="A3320" s="326">
        <v>9134995</v>
      </c>
      <c r="B3320" s="329" t="s">
        <v>3674</v>
      </c>
      <c r="C3320" s="23" t="s">
        <v>52</v>
      </c>
      <c r="D3320" s="23">
        <v>1</v>
      </c>
      <c r="E3320" s="24">
        <v>4945.6899999999996</v>
      </c>
      <c r="F3320" s="24">
        <f>E3320/100*$I$2*Main!$AF$2</f>
        <v>0</v>
      </c>
      <c r="G3320" s="25">
        <f>F3320*Main!$AF$4</f>
        <v>0</v>
      </c>
      <c r="H3320" s="151"/>
    </row>
    <row r="3321" spans="1:8">
      <c r="A3321" s="326">
        <v>9204203</v>
      </c>
      <c r="B3321" s="329" t="s">
        <v>3675</v>
      </c>
      <c r="C3321" s="23" t="s">
        <v>52</v>
      </c>
      <c r="D3321" s="23">
        <v>50</v>
      </c>
      <c r="E3321" s="24">
        <v>59.94</v>
      </c>
      <c r="F3321" s="24">
        <f>E3321/100*$I$2*Main!$AF$2</f>
        <v>0</v>
      </c>
      <c r="G3321" s="25">
        <f>F3321*Main!$AF$4</f>
        <v>0</v>
      </c>
      <c r="H3321" s="151"/>
    </row>
    <row r="3322" spans="1:8">
      <c r="A3322" s="326">
        <v>9204200</v>
      </c>
      <c r="B3322" s="329" t="s">
        <v>3676</v>
      </c>
      <c r="C3322" s="23" t="s">
        <v>52</v>
      </c>
      <c r="D3322" s="23">
        <v>50</v>
      </c>
      <c r="E3322" s="24">
        <v>111.26</v>
      </c>
      <c r="F3322" s="24">
        <f>E3322/100*$I$2*Main!$AF$2</f>
        <v>0</v>
      </c>
      <c r="G3322" s="25">
        <f>F3322*Main!$AF$4</f>
        <v>0</v>
      </c>
      <c r="H3322" s="151"/>
    </row>
    <row r="3323" spans="1:8">
      <c r="A3323" s="326">
        <v>9183293</v>
      </c>
      <c r="B3323" s="329" t="s">
        <v>949</v>
      </c>
      <c r="C3323" s="23"/>
      <c r="D3323" s="23">
        <v>1</v>
      </c>
      <c r="E3323" s="24">
        <v>2250.4</v>
      </c>
      <c r="F3323" s="24">
        <f>E3323/100*$I$2*Main!$AF$2</f>
        <v>0</v>
      </c>
      <c r="G3323" s="25">
        <f>F3323*Main!$AF$4</f>
        <v>0</v>
      </c>
      <c r="H3323" s="151"/>
    </row>
    <row r="3324" spans="1:8">
      <c r="A3324" s="326">
        <v>9183295</v>
      </c>
      <c r="B3324" s="329" t="s">
        <v>950</v>
      </c>
      <c r="C3324" s="23"/>
      <c r="D3324" s="23">
        <v>1</v>
      </c>
      <c r="E3324" s="24">
        <v>2481.42</v>
      </c>
      <c r="F3324" s="24">
        <f>E3324/100*$I$2*Main!$AF$2</f>
        <v>0</v>
      </c>
      <c r="G3324" s="25">
        <f>F3324*Main!$AF$4</f>
        <v>0</v>
      </c>
      <c r="H3324" s="151"/>
    </row>
    <row r="3325" spans="1:8">
      <c r="A3325" s="326">
        <v>9135013</v>
      </c>
      <c r="B3325" s="329" t="s">
        <v>951</v>
      </c>
      <c r="C3325" s="23"/>
      <c r="D3325" s="23">
        <v>1</v>
      </c>
      <c r="E3325" s="24">
        <v>1865.35</v>
      </c>
      <c r="F3325" s="24">
        <f>E3325/100*$I$2*Main!$AF$2</f>
        <v>0</v>
      </c>
      <c r="G3325" s="25">
        <f>F3325*Main!$AF$4</f>
        <v>0</v>
      </c>
      <c r="H3325" s="151"/>
    </row>
    <row r="3326" spans="1:8">
      <c r="A3326" s="326">
        <v>9135014</v>
      </c>
      <c r="B3326" s="329" t="s">
        <v>952</v>
      </c>
      <c r="C3326" s="23"/>
      <c r="D3326" s="23">
        <v>1</v>
      </c>
      <c r="E3326" s="24">
        <v>1993.72</v>
      </c>
      <c r="F3326" s="24">
        <f>E3326/100*$I$2*Main!$AF$2</f>
        <v>0</v>
      </c>
      <c r="G3326" s="25">
        <f>F3326*Main!$AF$4</f>
        <v>0</v>
      </c>
      <c r="H3326" s="151"/>
    </row>
    <row r="3327" spans="1:8">
      <c r="A3327" s="326">
        <v>9135015</v>
      </c>
      <c r="B3327" s="329" t="s">
        <v>953</v>
      </c>
      <c r="C3327" s="23"/>
      <c r="D3327" s="23">
        <v>1</v>
      </c>
      <c r="E3327" s="24">
        <v>2122.04</v>
      </c>
      <c r="F3327" s="24">
        <f>E3327/100*$I$2*Main!$AF$2</f>
        <v>0</v>
      </c>
      <c r="G3327" s="25">
        <f>F3327*Main!$AF$4</f>
        <v>0</v>
      </c>
      <c r="H3327" s="151"/>
    </row>
    <row r="3328" spans="1:8">
      <c r="A3328" s="326">
        <v>9135016</v>
      </c>
      <c r="B3328" s="329" t="s">
        <v>954</v>
      </c>
      <c r="C3328" s="23"/>
      <c r="D3328" s="23">
        <v>1</v>
      </c>
      <c r="E3328" s="24">
        <v>2250.4</v>
      </c>
      <c r="F3328" s="24">
        <f>E3328/100*$I$2*Main!$AF$2</f>
        <v>0</v>
      </c>
      <c r="G3328" s="25">
        <f>F3328*Main!$AF$4</f>
        <v>0</v>
      </c>
      <c r="H3328" s="151"/>
    </row>
    <row r="3329" spans="1:8">
      <c r="A3329" s="326">
        <v>9135017</v>
      </c>
      <c r="B3329" s="329" t="s">
        <v>955</v>
      </c>
      <c r="C3329" s="23"/>
      <c r="D3329" s="23">
        <v>1</v>
      </c>
      <c r="E3329" s="24">
        <v>2378.75</v>
      </c>
      <c r="F3329" s="24">
        <f>E3329/100*$I$2*Main!$AF$2</f>
        <v>0</v>
      </c>
      <c r="G3329" s="25">
        <f>F3329*Main!$AF$4</f>
        <v>0</v>
      </c>
      <c r="H3329" s="151"/>
    </row>
    <row r="3330" spans="1:8">
      <c r="A3330" s="326">
        <v>9135019</v>
      </c>
      <c r="B3330" s="329" t="s">
        <v>956</v>
      </c>
      <c r="C3330" s="23"/>
      <c r="D3330" s="23">
        <v>1</v>
      </c>
      <c r="E3330" s="24">
        <v>2635.44</v>
      </c>
      <c r="F3330" s="24">
        <f>E3330/100*$I$2*Main!$AF$2</f>
        <v>0</v>
      </c>
      <c r="G3330" s="25">
        <f>F3330*Main!$AF$4</f>
        <v>0</v>
      </c>
      <c r="H3330" s="151"/>
    </row>
    <row r="3331" spans="1:8">
      <c r="A3331" s="326">
        <v>9135020</v>
      </c>
      <c r="B3331" s="329" t="s">
        <v>957</v>
      </c>
      <c r="C3331" s="23"/>
      <c r="D3331" s="23">
        <v>1</v>
      </c>
      <c r="E3331" s="24">
        <v>4432.32</v>
      </c>
      <c r="F3331" s="24">
        <f>E3331/100*$I$2*Main!$AF$2</f>
        <v>0</v>
      </c>
      <c r="G3331" s="25">
        <f>F3331*Main!$AF$4</f>
        <v>0</v>
      </c>
      <c r="H3331" s="151"/>
    </row>
    <row r="3332" spans="1:8">
      <c r="A3332" s="326">
        <v>9135031</v>
      </c>
      <c r="B3332" s="329" t="s">
        <v>958</v>
      </c>
      <c r="C3332" s="23"/>
      <c r="D3332" s="23">
        <v>1</v>
      </c>
      <c r="E3332" s="24">
        <v>4688.99</v>
      </c>
      <c r="F3332" s="24">
        <f>E3332/100*$I$2*Main!$AF$2</f>
        <v>0</v>
      </c>
      <c r="G3332" s="25">
        <f>F3332*Main!$AF$4</f>
        <v>0</v>
      </c>
      <c r="H3332" s="151"/>
    </row>
    <row r="3333" spans="1:8">
      <c r="A3333" s="326">
        <v>9135032</v>
      </c>
      <c r="B3333" s="329" t="s">
        <v>3738</v>
      </c>
      <c r="C3333" s="23" t="s">
        <v>52</v>
      </c>
      <c r="D3333" s="23">
        <v>1</v>
      </c>
      <c r="E3333" s="24">
        <v>4945.6899999999996</v>
      </c>
      <c r="F3333" s="24">
        <f>E3333/100*$I$2*Main!$AF$2</f>
        <v>0</v>
      </c>
      <c r="G3333" s="25">
        <f>F3333*Main!$AF$4</f>
        <v>0</v>
      </c>
      <c r="H3333" s="151"/>
    </row>
    <row r="3334" spans="1:8">
      <c r="A3334" s="326">
        <v>9204230</v>
      </c>
      <c r="B3334" s="329" t="s">
        <v>3739</v>
      </c>
      <c r="C3334" s="23" t="s">
        <v>52</v>
      </c>
      <c r="D3334" s="23">
        <v>50</v>
      </c>
      <c r="E3334" s="24">
        <v>59.94</v>
      </c>
      <c r="F3334" s="24">
        <f>E3334/100*$I$2*Main!$AF$2</f>
        <v>0</v>
      </c>
      <c r="G3334" s="25">
        <f>F3334*Main!$AF$4</f>
        <v>0</v>
      </c>
      <c r="H3334" s="151"/>
    </row>
    <row r="3335" spans="1:8">
      <c r="A3335" s="326">
        <v>9204201</v>
      </c>
      <c r="B3335" s="329" t="s">
        <v>3740</v>
      </c>
      <c r="C3335" s="23" t="s">
        <v>52</v>
      </c>
      <c r="D3335" s="23">
        <v>50</v>
      </c>
      <c r="E3335" s="24">
        <v>111.26</v>
      </c>
      <c r="F3335" s="24">
        <f>E3335/100*$I$2*Main!$AF$2</f>
        <v>0</v>
      </c>
      <c r="G3335" s="25">
        <f>F3335*Main!$AF$4</f>
        <v>0</v>
      </c>
      <c r="H3335" s="151"/>
    </row>
    <row r="3336" spans="1:8">
      <c r="A3336" s="326">
        <v>9183320</v>
      </c>
      <c r="B3336" s="329" t="s">
        <v>3931</v>
      </c>
      <c r="C3336" s="23" t="s">
        <v>52</v>
      </c>
      <c r="D3336" s="23">
        <v>1</v>
      </c>
      <c r="E3336" s="24">
        <v>2250.4</v>
      </c>
      <c r="F3336" s="24">
        <f>E3336/100*$I$2*Main!$AF$2</f>
        <v>0</v>
      </c>
      <c r="G3336" s="25">
        <f>F3336*Main!$AF$4</f>
        <v>0</v>
      </c>
      <c r="H3336" s="151"/>
    </row>
    <row r="3337" spans="1:8">
      <c r="A3337" s="326">
        <v>9183323</v>
      </c>
      <c r="B3337" s="329" t="s">
        <v>3932</v>
      </c>
      <c r="C3337" s="23" t="s">
        <v>52</v>
      </c>
      <c r="D3337" s="23">
        <v>1</v>
      </c>
      <c r="E3337" s="24">
        <v>2481.42</v>
      </c>
      <c r="F3337" s="24">
        <f>E3337/100*$I$2*Main!$AF$2</f>
        <v>0</v>
      </c>
      <c r="G3337" s="25">
        <f>F3337*Main!$AF$4</f>
        <v>0</v>
      </c>
      <c r="H3337" s="151"/>
    </row>
    <row r="3338" spans="1:8">
      <c r="A3338" s="326">
        <v>9183326</v>
      </c>
      <c r="B3338" s="329" t="s">
        <v>990</v>
      </c>
      <c r="C3338" s="23"/>
      <c r="D3338" s="23">
        <v>1</v>
      </c>
      <c r="E3338" s="24">
        <v>1865.35</v>
      </c>
      <c r="F3338" s="24">
        <f>E3338/100*$I$2*Main!$AF$2</f>
        <v>0</v>
      </c>
      <c r="G3338" s="25">
        <f>F3338*Main!$AF$4</f>
        <v>0</v>
      </c>
      <c r="H3338" s="151"/>
    </row>
    <row r="3339" spans="1:8">
      <c r="A3339" s="326">
        <v>9183327</v>
      </c>
      <c r="B3339" s="329" t="s">
        <v>991</v>
      </c>
      <c r="C3339" s="23"/>
      <c r="D3339" s="23">
        <v>1</v>
      </c>
      <c r="E3339" s="24">
        <v>1993.72</v>
      </c>
      <c r="F3339" s="24">
        <f>E3339/100*$I$2*Main!$AF$2</f>
        <v>0</v>
      </c>
      <c r="G3339" s="25">
        <f>F3339*Main!$AF$4</f>
        <v>0</v>
      </c>
      <c r="H3339" s="151"/>
    </row>
    <row r="3340" spans="1:8">
      <c r="A3340" s="326">
        <v>9183328</v>
      </c>
      <c r="B3340" s="329" t="s">
        <v>992</v>
      </c>
      <c r="C3340" s="23"/>
      <c r="D3340" s="23">
        <v>1</v>
      </c>
      <c r="E3340" s="24">
        <v>2122.04</v>
      </c>
      <c r="F3340" s="24">
        <f>E3340/100*$I$2*Main!$AF$2</f>
        <v>0</v>
      </c>
      <c r="G3340" s="25">
        <f>F3340*Main!$AF$4</f>
        <v>0</v>
      </c>
      <c r="H3340" s="151"/>
    </row>
    <row r="3341" spans="1:8">
      <c r="A3341" s="326">
        <v>9183329</v>
      </c>
      <c r="B3341" s="329" t="s">
        <v>993</v>
      </c>
      <c r="C3341" s="23"/>
      <c r="D3341" s="23">
        <v>1</v>
      </c>
      <c r="E3341" s="24">
        <v>2250.4</v>
      </c>
      <c r="F3341" s="24">
        <f>E3341/100*$I$2*Main!$AF$2</f>
        <v>0</v>
      </c>
      <c r="G3341" s="25">
        <f>F3341*Main!$AF$4</f>
        <v>0</v>
      </c>
      <c r="H3341" s="151"/>
    </row>
    <row r="3342" spans="1:8">
      <c r="A3342" s="326">
        <v>9183330</v>
      </c>
      <c r="B3342" s="329" t="s">
        <v>994</v>
      </c>
      <c r="C3342" s="23"/>
      <c r="D3342" s="23">
        <v>1</v>
      </c>
      <c r="E3342" s="24">
        <v>2378.75</v>
      </c>
      <c r="F3342" s="24">
        <f>E3342/100*$I$2*Main!$AF$2</f>
        <v>0</v>
      </c>
      <c r="G3342" s="25">
        <f>F3342*Main!$AF$4</f>
        <v>0</v>
      </c>
      <c r="H3342" s="151"/>
    </row>
    <row r="3343" spans="1:8">
      <c r="A3343" s="326">
        <v>9183332</v>
      </c>
      <c r="B3343" s="329" t="s">
        <v>995</v>
      </c>
      <c r="C3343" s="23"/>
      <c r="D3343" s="23">
        <v>1</v>
      </c>
      <c r="E3343" s="24">
        <v>2635.44</v>
      </c>
      <c r="F3343" s="24">
        <f>E3343/100*$I$2*Main!$AF$2</f>
        <v>0</v>
      </c>
      <c r="G3343" s="25">
        <f>F3343*Main!$AF$4</f>
        <v>0</v>
      </c>
      <c r="H3343" s="151"/>
    </row>
    <row r="3344" spans="1:8">
      <c r="A3344" s="326">
        <v>9183333</v>
      </c>
      <c r="B3344" s="329" t="s">
        <v>996</v>
      </c>
      <c r="C3344" s="23"/>
      <c r="D3344" s="23">
        <v>1</v>
      </c>
      <c r="E3344" s="24">
        <v>4432.32</v>
      </c>
      <c r="F3344" s="24">
        <f>E3344/100*$I$2*Main!$AF$2</f>
        <v>0</v>
      </c>
      <c r="G3344" s="25">
        <f>F3344*Main!$AF$4</f>
        <v>0</v>
      </c>
      <c r="H3344" s="151"/>
    </row>
    <row r="3345" spans="1:8">
      <c r="A3345" s="326">
        <v>9183334</v>
      </c>
      <c r="B3345" s="329" t="s">
        <v>997</v>
      </c>
      <c r="C3345" s="23"/>
      <c r="D3345" s="23">
        <v>1</v>
      </c>
      <c r="E3345" s="24">
        <v>4688.99</v>
      </c>
      <c r="F3345" s="24">
        <f>E3345/100*$I$2*Main!$AF$2</f>
        <v>0</v>
      </c>
      <c r="G3345" s="25">
        <f>F3345*Main!$AF$4</f>
        <v>0</v>
      </c>
      <c r="H3345" s="151"/>
    </row>
    <row r="3346" spans="1:8">
      <c r="A3346" s="326">
        <v>9183335</v>
      </c>
      <c r="B3346" s="329" t="s">
        <v>998</v>
      </c>
      <c r="C3346" s="23"/>
      <c r="D3346" s="23">
        <v>1</v>
      </c>
      <c r="E3346" s="24">
        <v>4945.6899999999996</v>
      </c>
      <c r="F3346" s="24">
        <f>E3346/100*$I$2*Main!$AF$2</f>
        <v>0</v>
      </c>
      <c r="G3346" s="25">
        <f>F3346*Main!$AF$4</f>
        <v>0</v>
      </c>
      <c r="H3346" s="151"/>
    </row>
    <row r="3347" spans="1:8">
      <c r="A3347" s="326">
        <v>9194884</v>
      </c>
      <c r="B3347" s="329" t="s">
        <v>1516</v>
      </c>
      <c r="C3347" s="23"/>
      <c r="D3347" s="23">
        <v>1</v>
      </c>
      <c r="E3347" s="24">
        <v>2173.39</v>
      </c>
      <c r="F3347" s="24">
        <f>E3347/100*$I$2*Main!$AF$2</f>
        <v>0</v>
      </c>
      <c r="G3347" s="25">
        <f>F3347*Main!$AF$4</f>
        <v>0</v>
      </c>
      <c r="H3347" s="151"/>
    </row>
    <row r="3348" spans="1:8">
      <c r="A3348" s="326">
        <v>9194885</v>
      </c>
      <c r="B3348" s="329" t="s">
        <v>1517</v>
      </c>
      <c r="C3348" s="23"/>
      <c r="D3348" s="23">
        <v>1</v>
      </c>
      <c r="E3348" s="24">
        <v>2389.0100000000002</v>
      </c>
      <c r="F3348" s="24">
        <f>E3348/100*$I$2*Main!$AF$2</f>
        <v>0</v>
      </c>
      <c r="G3348" s="25">
        <f>F3348*Main!$AF$4</f>
        <v>0</v>
      </c>
      <c r="H3348" s="151"/>
    </row>
    <row r="3349" spans="1:8">
      <c r="A3349" s="326">
        <v>9194886</v>
      </c>
      <c r="B3349" s="329" t="s">
        <v>1518</v>
      </c>
      <c r="C3349" s="23"/>
      <c r="D3349" s="23">
        <v>1</v>
      </c>
      <c r="E3349" s="24">
        <v>1819.13</v>
      </c>
      <c r="F3349" s="24">
        <f>E3349/100*$I$2*Main!$AF$2</f>
        <v>0</v>
      </c>
      <c r="G3349" s="25">
        <f>F3349*Main!$AF$4</f>
        <v>0</v>
      </c>
      <c r="H3349" s="151"/>
    </row>
    <row r="3350" spans="1:8">
      <c r="A3350" s="326">
        <v>9194887</v>
      </c>
      <c r="B3350" s="329" t="s">
        <v>1519</v>
      </c>
      <c r="C3350" s="23"/>
      <c r="D3350" s="23">
        <v>1</v>
      </c>
      <c r="E3350" s="24">
        <v>2060.46</v>
      </c>
      <c r="F3350" s="24">
        <f>E3350/100*$I$2*Main!$AF$2</f>
        <v>0</v>
      </c>
      <c r="G3350" s="25">
        <f>F3350*Main!$AF$4</f>
        <v>0</v>
      </c>
      <c r="H3350" s="151"/>
    </row>
    <row r="3351" spans="1:8">
      <c r="A3351" s="326">
        <v>9194888</v>
      </c>
      <c r="B3351" s="329" t="s">
        <v>1520</v>
      </c>
      <c r="C3351" s="23"/>
      <c r="D3351" s="23">
        <v>1</v>
      </c>
      <c r="E3351" s="24">
        <v>2181.1</v>
      </c>
      <c r="F3351" s="24">
        <f>E3351/100*$I$2*Main!$AF$2</f>
        <v>0</v>
      </c>
      <c r="G3351" s="25">
        <f>F3351*Main!$AF$4</f>
        <v>0</v>
      </c>
      <c r="H3351" s="151"/>
    </row>
    <row r="3352" spans="1:8">
      <c r="A3352" s="326">
        <v>9194889</v>
      </c>
      <c r="B3352" s="329" t="s">
        <v>1521</v>
      </c>
      <c r="C3352" s="23"/>
      <c r="D3352" s="23">
        <v>1</v>
      </c>
      <c r="E3352" s="24">
        <v>2301.7399999999998</v>
      </c>
      <c r="F3352" s="24">
        <f>E3352/100*$I$2*Main!$AF$2</f>
        <v>0</v>
      </c>
      <c r="G3352" s="25">
        <f>F3352*Main!$AF$4</f>
        <v>0</v>
      </c>
      <c r="H3352" s="151"/>
    </row>
    <row r="3353" spans="1:8">
      <c r="A3353" s="326">
        <v>9194891</v>
      </c>
      <c r="B3353" s="329" t="s">
        <v>1522</v>
      </c>
      <c r="C3353" s="23"/>
      <c r="D3353" s="23">
        <v>1</v>
      </c>
      <c r="E3353" s="24">
        <v>2543.04</v>
      </c>
      <c r="F3353" s="24">
        <f>E3353/100*$I$2*Main!$AF$2</f>
        <v>0</v>
      </c>
      <c r="G3353" s="25">
        <f>F3353*Main!$AF$4</f>
        <v>0</v>
      </c>
      <c r="H3353" s="151"/>
    </row>
    <row r="3354" spans="1:8">
      <c r="A3354" s="326">
        <v>9194892</v>
      </c>
      <c r="B3354" s="329" t="s">
        <v>1523</v>
      </c>
      <c r="C3354" s="23"/>
      <c r="D3354" s="23">
        <v>1</v>
      </c>
      <c r="E3354" s="24">
        <v>4309.1000000000004</v>
      </c>
      <c r="F3354" s="24">
        <f>E3354/100*$I$2*Main!$AF$2</f>
        <v>0</v>
      </c>
      <c r="G3354" s="25">
        <f>F3354*Main!$AF$4</f>
        <v>0</v>
      </c>
      <c r="H3354" s="151"/>
    </row>
    <row r="3355" spans="1:8">
      <c r="A3355" s="326">
        <v>9194893</v>
      </c>
      <c r="B3355" s="329" t="s">
        <v>1524</v>
      </c>
      <c r="C3355" s="23"/>
      <c r="D3355" s="23">
        <v>1</v>
      </c>
      <c r="E3355" s="24">
        <v>4550.3900000000003</v>
      </c>
      <c r="F3355" s="24">
        <f>E3355/100*$I$2*Main!$AF$2</f>
        <v>0</v>
      </c>
      <c r="G3355" s="25">
        <f>F3355*Main!$AF$4</f>
        <v>0</v>
      </c>
      <c r="H3355" s="151"/>
    </row>
    <row r="3356" spans="1:8">
      <c r="A3356" s="326">
        <v>9194894</v>
      </c>
      <c r="B3356" s="329" t="s">
        <v>1525</v>
      </c>
      <c r="C3356" s="23"/>
      <c r="D3356" s="23">
        <v>1</v>
      </c>
      <c r="E3356" s="24">
        <v>4791.68</v>
      </c>
      <c r="F3356" s="24">
        <f>E3356/100*$I$2*Main!$AF$2</f>
        <v>0</v>
      </c>
      <c r="G3356" s="25">
        <f>F3356*Main!$AF$4</f>
        <v>0</v>
      </c>
      <c r="H3356" s="151"/>
    </row>
    <row r="3357" spans="1:8">
      <c r="A3357" s="326">
        <v>9204229</v>
      </c>
      <c r="B3357" s="329" t="s">
        <v>1526</v>
      </c>
      <c r="C3357" s="23"/>
      <c r="D3357" s="23">
        <v>50</v>
      </c>
      <c r="E3357" s="24">
        <v>59.94</v>
      </c>
      <c r="F3357" s="24">
        <f>E3357/100*$I$2*Main!$AF$2</f>
        <v>0</v>
      </c>
      <c r="G3357" s="25">
        <f>F3357*Main!$AF$4</f>
        <v>0</v>
      </c>
      <c r="H3357" s="151"/>
    </row>
    <row r="3358" spans="1:8">
      <c r="A3358" s="326">
        <v>9005931</v>
      </c>
      <c r="B3358" s="329" t="s">
        <v>1527</v>
      </c>
      <c r="C3358" s="23"/>
      <c r="D3358" s="23">
        <v>50</v>
      </c>
      <c r="E3358" s="24">
        <v>111.26</v>
      </c>
      <c r="F3358" s="24">
        <f>E3358/100*$I$2*Main!$AF$2</f>
        <v>0</v>
      </c>
      <c r="G3358" s="25">
        <f>F3358*Main!$AF$4</f>
        <v>0</v>
      </c>
      <c r="H3358" s="151"/>
    </row>
    <row r="3359" spans="1:8">
      <c r="A3359" s="326">
        <v>9194895</v>
      </c>
      <c r="B3359" s="329" t="s">
        <v>1543</v>
      </c>
      <c r="C3359" s="23"/>
      <c r="D3359" s="23">
        <v>1</v>
      </c>
      <c r="E3359" s="24">
        <v>2173.39</v>
      </c>
      <c r="F3359" s="24">
        <f>E3359/100*$I$2*Main!$AF$2</f>
        <v>0</v>
      </c>
      <c r="G3359" s="25">
        <f>F3359*Main!$AF$4</f>
        <v>0</v>
      </c>
      <c r="H3359" s="151"/>
    </row>
    <row r="3360" spans="1:8">
      <c r="A3360" s="326">
        <v>9194896</v>
      </c>
      <c r="B3360" s="329" t="s">
        <v>1544</v>
      </c>
      <c r="C3360" s="23"/>
      <c r="D3360" s="23">
        <v>1</v>
      </c>
      <c r="E3360" s="24">
        <v>2389.0100000000002</v>
      </c>
      <c r="F3360" s="24">
        <f>E3360/100*$I$2*Main!$AF$2</f>
        <v>0</v>
      </c>
      <c r="G3360" s="25">
        <f>F3360*Main!$AF$4</f>
        <v>0</v>
      </c>
      <c r="H3360" s="151"/>
    </row>
    <row r="3361" spans="1:8">
      <c r="A3361" s="326">
        <v>9194897</v>
      </c>
      <c r="B3361" s="329" t="s">
        <v>1545</v>
      </c>
      <c r="C3361" s="23"/>
      <c r="D3361" s="23">
        <v>1</v>
      </c>
      <c r="E3361" s="24">
        <v>1819.13</v>
      </c>
      <c r="F3361" s="24">
        <f>E3361/100*$I$2*Main!$AF$2</f>
        <v>0</v>
      </c>
      <c r="G3361" s="25">
        <f>F3361*Main!$AF$4</f>
        <v>0</v>
      </c>
      <c r="H3361" s="151"/>
    </row>
    <row r="3362" spans="1:8">
      <c r="A3362" s="326">
        <v>9194898</v>
      </c>
      <c r="B3362" s="329" t="s">
        <v>1546</v>
      </c>
      <c r="C3362" s="23"/>
      <c r="D3362" s="23">
        <v>1</v>
      </c>
      <c r="E3362" s="24">
        <v>2060.46</v>
      </c>
      <c r="F3362" s="24">
        <f>E3362/100*$I$2*Main!$AF$2</f>
        <v>0</v>
      </c>
      <c r="G3362" s="25">
        <f>F3362*Main!$AF$4</f>
        <v>0</v>
      </c>
      <c r="H3362" s="151"/>
    </row>
    <row r="3363" spans="1:8">
      <c r="A3363" s="326">
        <v>9194899</v>
      </c>
      <c r="B3363" s="329" t="s">
        <v>1547</v>
      </c>
      <c r="C3363" s="23"/>
      <c r="D3363" s="23">
        <v>1</v>
      </c>
      <c r="E3363" s="24">
        <v>2181.1</v>
      </c>
      <c r="F3363" s="24">
        <f>E3363/100*$I$2*Main!$AF$2</f>
        <v>0</v>
      </c>
      <c r="G3363" s="25">
        <f>F3363*Main!$AF$4</f>
        <v>0</v>
      </c>
      <c r="H3363" s="151"/>
    </row>
    <row r="3364" spans="1:8">
      <c r="A3364" s="326">
        <v>9194900</v>
      </c>
      <c r="B3364" s="329" t="s">
        <v>1548</v>
      </c>
      <c r="C3364" s="23"/>
      <c r="D3364" s="23">
        <v>1</v>
      </c>
      <c r="E3364" s="24">
        <v>2301.7399999999998</v>
      </c>
      <c r="F3364" s="24">
        <f>E3364/100*$I$2*Main!$AF$2</f>
        <v>0</v>
      </c>
      <c r="G3364" s="25">
        <f>F3364*Main!$AF$4</f>
        <v>0</v>
      </c>
      <c r="H3364" s="151"/>
    </row>
    <row r="3365" spans="1:8">
      <c r="A3365" s="326">
        <v>9194902</v>
      </c>
      <c r="B3365" s="329" t="s">
        <v>1549</v>
      </c>
      <c r="C3365" s="23"/>
      <c r="D3365" s="23">
        <v>1</v>
      </c>
      <c r="E3365" s="24">
        <v>2543.04</v>
      </c>
      <c r="F3365" s="24">
        <f>E3365/100*$I$2*Main!$AF$2</f>
        <v>0</v>
      </c>
      <c r="G3365" s="25">
        <f>F3365*Main!$AF$4</f>
        <v>0</v>
      </c>
      <c r="H3365" s="151"/>
    </row>
    <row r="3366" spans="1:8">
      <c r="A3366" s="326">
        <v>9194903</v>
      </c>
      <c r="B3366" s="329" t="s">
        <v>1550</v>
      </c>
      <c r="C3366" s="23"/>
      <c r="D3366" s="23">
        <v>1</v>
      </c>
      <c r="E3366" s="24">
        <v>4309.1000000000004</v>
      </c>
      <c r="F3366" s="24">
        <f>E3366/100*$I$2*Main!$AF$2</f>
        <v>0</v>
      </c>
      <c r="G3366" s="25">
        <f>F3366*Main!$AF$4</f>
        <v>0</v>
      </c>
      <c r="H3366" s="151"/>
    </row>
    <row r="3367" spans="1:8">
      <c r="A3367" s="326">
        <v>9194904</v>
      </c>
      <c r="B3367" s="329" t="s">
        <v>1551</v>
      </c>
      <c r="C3367" s="23"/>
      <c r="D3367" s="23">
        <v>1</v>
      </c>
      <c r="E3367" s="24">
        <v>4550.3900000000003</v>
      </c>
      <c r="F3367" s="24">
        <f>E3367/100*$I$2*Main!$AF$2</f>
        <v>0</v>
      </c>
      <c r="G3367" s="25">
        <f>F3367*Main!$AF$4</f>
        <v>0</v>
      </c>
      <c r="H3367" s="151"/>
    </row>
    <row r="3368" spans="1:8">
      <c r="A3368" s="326">
        <v>9194905</v>
      </c>
      <c r="B3368" s="329" t="s">
        <v>4059</v>
      </c>
      <c r="C3368" s="23" t="s">
        <v>52</v>
      </c>
      <c r="D3368" s="23">
        <v>1</v>
      </c>
      <c r="E3368" s="24">
        <v>4791.68</v>
      </c>
      <c r="F3368" s="24">
        <f>E3368/100*$I$2*Main!$AF$2</f>
        <v>0</v>
      </c>
      <c r="G3368" s="25">
        <f>F3368*Main!$AF$4</f>
        <v>0</v>
      </c>
      <c r="H3368" s="151"/>
    </row>
    <row r="3369" spans="1:8">
      <c r="A3369" s="326">
        <v>9194906</v>
      </c>
      <c r="B3369" s="329" t="s">
        <v>1565</v>
      </c>
      <c r="C3369" s="23"/>
      <c r="D3369" s="23">
        <v>1</v>
      </c>
      <c r="E3369" s="24">
        <v>2173.39</v>
      </c>
      <c r="F3369" s="24">
        <f>E3369/100*$I$2*Main!$AF$2</f>
        <v>0</v>
      </c>
      <c r="G3369" s="25">
        <f>F3369*Main!$AF$4</f>
        <v>0</v>
      </c>
      <c r="H3369" s="151"/>
    </row>
    <row r="3370" spans="1:8">
      <c r="A3370" s="326">
        <v>9194907</v>
      </c>
      <c r="B3370" s="329" t="s">
        <v>1566</v>
      </c>
      <c r="C3370" s="23"/>
      <c r="D3370" s="23">
        <v>1</v>
      </c>
      <c r="E3370" s="24">
        <v>2389.0100000000002</v>
      </c>
      <c r="F3370" s="24">
        <f>E3370/100*$I$2*Main!$AF$2</f>
        <v>0</v>
      </c>
      <c r="G3370" s="25">
        <f>F3370*Main!$AF$4</f>
        <v>0</v>
      </c>
      <c r="H3370" s="151"/>
    </row>
    <row r="3371" spans="1:8">
      <c r="A3371" s="326">
        <v>9194908</v>
      </c>
      <c r="B3371" s="329" t="s">
        <v>1567</v>
      </c>
      <c r="C3371" s="23"/>
      <c r="D3371" s="23">
        <v>1</v>
      </c>
      <c r="E3371" s="24">
        <v>1819.13</v>
      </c>
      <c r="F3371" s="24">
        <f>E3371/100*$I$2*Main!$AF$2</f>
        <v>0</v>
      </c>
      <c r="G3371" s="25">
        <f>F3371*Main!$AF$4</f>
        <v>0</v>
      </c>
      <c r="H3371" s="151"/>
    </row>
    <row r="3372" spans="1:8">
      <c r="A3372" s="326">
        <v>9194909</v>
      </c>
      <c r="B3372" s="329" t="s">
        <v>1568</v>
      </c>
      <c r="C3372" s="23"/>
      <c r="D3372" s="23">
        <v>1</v>
      </c>
      <c r="E3372" s="24">
        <v>2060.46</v>
      </c>
      <c r="F3372" s="24">
        <f>E3372/100*$I$2*Main!$AF$2</f>
        <v>0</v>
      </c>
      <c r="G3372" s="25">
        <f>F3372*Main!$AF$4</f>
        <v>0</v>
      </c>
      <c r="H3372" s="151"/>
    </row>
    <row r="3373" spans="1:8">
      <c r="A3373" s="326">
        <v>9194910</v>
      </c>
      <c r="B3373" s="329" t="s">
        <v>1569</v>
      </c>
      <c r="C3373" s="23"/>
      <c r="D3373" s="23">
        <v>1</v>
      </c>
      <c r="E3373" s="24">
        <v>2181.1</v>
      </c>
      <c r="F3373" s="24">
        <f>E3373/100*$I$2*Main!$AF$2</f>
        <v>0</v>
      </c>
      <c r="G3373" s="25">
        <f>F3373*Main!$AF$4</f>
        <v>0</v>
      </c>
      <c r="H3373" s="151"/>
    </row>
    <row r="3374" spans="1:8">
      <c r="A3374" s="326">
        <v>9194911</v>
      </c>
      <c r="B3374" s="329" t="s">
        <v>1570</v>
      </c>
      <c r="C3374" s="23"/>
      <c r="D3374" s="23">
        <v>1</v>
      </c>
      <c r="E3374" s="24">
        <v>2301.7399999999998</v>
      </c>
      <c r="F3374" s="24">
        <f>E3374/100*$I$2*Main!$AF$2</f>
        <v>0</v>
      </c>
      <c r="G3374" s="25">
        <f>F3374*Main!$AF$4</f>
        <v>0</v>
      </c>
      <c r="H3374" s="151"/>
    </row>
    <row r="3375" spans="1:8">
      <c r="A3375" s="326">
        <v>9194913</v>
      </c>
      <c r="B3375" s="329" t="s">
        <v>1571</v>
      </c>
      <c r="C3375" s="23"/>
      <c r="D3375" s="23">
        <v>1</v>
      </c>
      <c r="E3375" s="24">
        <v>2543.04</v>
      </c>
      <c r="F3375" s="24">
        <f>E3375/100*$I$2*Main!$AF$2</f>
        <v>0</v>
      </c>
      <c r="G3375" s="25">
        <f>F3375*Main!$AF$4</f>
        <v>0</v>
      </c>
      <c r="H3375" s="151"/>
    </row>
    <row r="3376" spans="1:8">
      <c r="A3376" s="326">
        <v>9194914</v>
      </c>
      <c r="B3376" s="329" t="s">
        <v>1572</v>
      </c>
      <c r="C3376" s="23"/>
      <c r="D3376" s="23">
        <v>1</v>
      </c>
      <c r="E3376" s="24">
        <v>4309.1000000000004</v>
      </c>
      <c r="F3376" s="24">
        <f>E3376/100*$I$2*Main!$AF$2</f>
        <v>0</v>
      </c>
      <c r="G3376" s="25">
        <f>F3376*Main!$AF$4</f>
        <v>0</v>
      </c>
      <c r="H3376" s="151"/>
    </row>
    <row r="3377" spans="1:8">
      <c r="A3377" s="326">
        <v>9194915</v>
      </c>
      <c r="B3377" s="329" t="s">
        <v>1573</v>
      </c>
      <c r="C3377" s="23"/>
      <c r="D3377" s="23">
        <v>1</v>
      </c>
      <c r="E3377" s="24">
        <v>4550.3900000000003</v>
      </c>
      <c r="F3377" s="24">
        <f>E3377/100*$I$2*Main!$AF$2</f>
        <v>0</v>
      </c>
      <c r="G3377" s="25">
        <f>F3377*Main!$AF$4</f>
        <v>0</v>
      </c>
      <c r="H3377" s="151"/>
    </row>
    <row r="3378" spans="1:8">
      <c r="A3378" s="326">
        <v>9194916</v>
      </c>
      <c r="B3378" s="329" t="s">
        <v>4066</v>
      </c>
      <c r="C3378" s="23" t="s">
        <v>52</v>
      </c>
      <c r="D3378" s="23">
        <v>1</v>
      </c>
      <c r="E3378" s="24">
        <v>4791.68</v>
      </c>
      <c r="F3378" s="24">
        <f>E3378/100*$I$2*Main!$AF$2</f>
        <v>0</v>
      </c>
      <c r="G3378" s="25">
        <f>F3378*Main!$AF$4</f>
        <v>0</v>
      </c>
      <c r="H3378" s="151"/>
    </row>
    <row r="3379" spans="1:8">
      <c r="A3379" s="327">
        <v>9278291</v>
      </c>
      <c r="B3379" s="329" t="s">
        <v>4485</v>
      </c>
      <c r="C3379" s="23"/>
      <c r="D3379" s="23">
        <v>1</v>
      </c>
      <c r="E3379" s="24">
        <v>5986.93</v>
      </c>
      <c r="F3379" s="24">
        <f>E3379/100*$I$2*Main!$AF$2</f>
        <v>0</v>
      </c>
      <c r="G3379" s="25">
        <f>F3379*Main!$AF$4</f>
        <v>0</v>
      </c>
      <c r="H3379" s="151"/>
    </row>
    <row r="3380" spans="1:8">
      <c r="A3380" s="327">
        <v>9278292</v>
      </c>
      <c r="B3380" s="329" t="s">
        <v>4486</v>
      </c>
      <c r="C3380" s="23"/>
      <c r="D3380" s="23">
        <v>1</v>
      </c>
      <c r="E3380" s="24">
        <v>6701.38</v>
      </c>
      <c r="F3380" s="24">
        <f>E3380/100*$I$2*Main!$AF$2</f>
        <v>0</v>
      </c>
      <c r="G3380" s="25">
        <f>F3380*Main!$AF$4</f>
        <v>0</v>
      </c>
      <c r="H3380" s="151"/>
    </row>
    <row r="3381" spans="1:8">
      <c r="A3381" s="326">
        <v>9278303</v>
      </c>
      <c r="B3381" s="329" t="s">
        <v>4487</v>
      </c>
      <c r="C3381" s="23"/>
      <c r="D3381" s="23">
        <v>1</v>
      </c>
      <c r="E3381" s="24">
        <v>5872.02</v>
      </c>
      <c r="F3381" s="24">
        <f>E3381/100*$I$2*Main!$AF$2</f>
        <v>0</v>
      </c>
      <c r="G3381" s="25">
        <f>F3381*Main!$AF$4</f>
        <v>0</v>
      </c>
      <c r="H3381" s="151"/>
    </row>
    <row r="3382" spans="1:8">
      <c r="A3382" s="327">
        <v>9278293</v>
      </c>
      <c r="B3382" s="329" t="s">
        <v>4488</v>
      </c>
      <c r="C3382" s="23"/>
      <c r="D3382" s="23">
        <v>1</v>
      </c>
      <c r="E3382" s="24">
        <v>3477.65</v>
      </c>
      <c r="F3382" s="24">
        <f>E3382/100*$I$2*Main!$AF$2</f>
        <v>0</v>
      </c>
      <c r="G3382" s="25">
        <f>F3382*Main!$AF$4</f>
        <v>0</v>
      </c>
      <c r="H3382" s="151"/>
    </row>
    <row r="3383" spans="1:8">
      <c r="A3383" s="327">
        <v>9278294</v>
      </c>
      <c r="B3383" s="329" t="s">
        <v>4489</v>
      </c>
      <c r="C3383" s="23"/>
      <c r="D3383" s="23">
        <v>1</v>
      </c>
      <c r="E3383" s="24">
        <v>4003.12</v>
      </c>
      <c r="F3383" s="24">
        <f>E3383/100*$I$2*Main!$AF$2</f>
        <v>0</v>
      </c>
      <c r="G3383" s="25">
        <f>F3383*Main!$AF$4</f>
        <v>0</v>
      </c>
      <c r="H3383" s="151"/>
    </row>
    <row r="3384" spans="1:8">
      <c r="A3384" s="326">
        <v>9278304</v>
      </c>
      <c r="B3384" s="329" t="s">
        <v>4490</v>
      </c>
      <c r="C3384" s="23"/>
      <c r="D3384" s="23">
        <v>1</v>
      </c>
      <c r="E3384" s="24">
        <v>3411.98</v>
      </c>
      <c r="F3384" s="24">
        <f>E3384/100*$I$2*Main!$AF$2</f>
        <v>0</v>
      </c>
      <c r="G3384" s="25">
        <f>F3384*Main!$AF$4</f>
        <v>0</v>
      </c>
      <c r="H3384" s="151"/>
    </row>
    <row r="3385" spans="1:8">
      <c r="A3385" s="327">
        <v>9278302</v>
      </c>
      <c r="B3385" s="329" t="s">
        <v>4491</v>
      </c>
      <c r="C3385" s="23"/>
      <c r="D3385" s="23">
        <v>1</v>
      </c>
      <c r="E3385" s="24">
        <v>2627.46</v>
      </c>
      <c r="F3385" s="24">
        <f>E3385/100*$I$2*Main!$AF$2</f>
        <v>0</v>
      </c>
      <c r="G3385" s="25">
        <f>F3385*Main!$AF$4</f>
        <v>0</v>
      </c>
      <c r="H3385" s="151"/>
    </row>
    <row r="3386" spans="1:8">
      <c r="A3386" s="327">
        <v>9278301</v>
      </c>
      <c r="B3386" s="329" t="s">
        <v>4492</v>
      </c>
      <c r="C3386" s="23"/>
      <c r="D3386" s="23">
        <v>1</v>
      </c>
      <c r="E3386" s="24">
        <v>2881.36</v>
      </c>
      <c r="F3386" s="24">
        <f>E3386/100*$I$2*Main!$AF$2</f>
        <v>0</v>
      </c>
      <c r="G3386" s="25">
        <f>F3386*Main!$AF$4</f>
        <v>0</v>
      </c>
      <c r="H3386" s="151"/>
    </row>
    <row r="3387" spans="1:8">
      <c r="A3387" s="326">
        <v>9278308</v>
      </c>
      <c r="B3387" s="329" t="s">
        <v>4493</v>
      </c>
      <c r="C3387" s="23"/>
      <c r="D3387" s="23">
        <v>1</v>
      </c>
      <c r="E3387" s="24">
        <v>2574.73</v>
      </c>
      <c r="F3387" s="24">
        <f>E3387/100*$I$2*Main!$AF$2</f>
        <v>0</v>
      </c>
      <c r="G3387" s="25">
        <f>F3387*Main!$AF$4</f>
        <v>0</v>
      </c>
      <c r="H3387" s="151"/>
    </row>
    <row r="3388" spans="1:8">
      <c r="A3388" s="327">
        <v>9278313</v>
      </c>
      <c r="B3388" s="329" t="s">
        <v>4494</v>
      </c>
      <c r="C3388" s="23" t="s">
        <v>52</v>
      </c>
      <c r="D3388" s="23">
        <v>1</v>
      </c>
      <c r="E3388" s="24">
        <v>3656.98</v>
      </c>
      <c r="F3388" s="24">
        <f>E3388/100*$I$2*Main!$AF$2</f>
        <v>0</v>
      </c>
      <c r="G3388" s="25">
        <f>F3388*Main!$AF$4</f>
        <v>0</v>
      </c>
      <c r="H3388" s="151"/>
    </row>
    <row r="3389" spans="1:8">
      <c r="A3389" s="327">
        <v>9279203</v>
      </c>
      <c r="B3389" s="329" t="s">
        <v>4495</v>
      </c>
      <c r="C3389" s="23" t="s">
        <v>52</v>
      </c>
      <c r="D3389" s="23">
        <v>1</v>
      </c>
      <c r="E3389" s="24">
        <v>5242.54</v>
      </c>
      <c r="F3389" s="24">
        <f>E3389/100*$I$2*Main!$AF$2</f>
        <v>0</v>
      </c>
      <c r="G3389" s="25">
        <f>F3389*Main!$AF$4</f>
        <v>0</v>
      </c>
      <c r="H3389" s="151"/>
    </row>
    <row r="3390" spans="1:8">
      <c r="A3390" s="326">
        <v>9278314</v>
      </c>
      <c r="B3390" s="329" t="s">
        <v>4496</v>
      </c>
      <c r="C3390" s="23" t="s">
        <v>52</v>
      </c>
      <c r="D3390" s="23">
        <v>1</v>
      </c>
      <c r="E3390" s="24">
        <v>2898.24</v>
      </c>
      <c r="F3390" s="24">
        <f>E3390/100*$I$2*Main!$AF$2</f>
        <v>0</v>
      </c>
      <c r="G3390" s="25">
        <f>F3390*Main!$AF$4</f>
        <v>0</v>
      </c>
      <c r="H3390" s="151"/>
    </row>
    <row r="3391" spans="1:8">
      <c r="A3391" s="327">
        <v>9278312</v>
      </c>
      <c r="B3391" s="329" t="s">
        <v>4497</v>
      </c>
      <c r="C3391" s="23"/>
      <c r="D3391" s="23">
        <v>1</v>
      </c>
      <c r="E3391" s="24">
        <v>702.77</v>
      </c>
      <c r="F3391" s="24">
        <f>E3391/100*$I$2*Main!$AF$2</f>
        <v>0</v>
      </c>
      <c r="G3391" s="25">
        <f>F3391*Main!$AF$4</f>
        <v>0</v>
      </c>
      <c r="H3391" s="151"/>
    </row>
    <row r="3392" spans="1:8">
      <c r="A3392" s="327">
        <v>9278295</v>
      </c>
      <c r="B3392" s="329" t="s">
        <v>4498</v>
      </c>
      <c r="C3392" s="23"/>
      <c r="D3392" s="23">
        <v>1</v>
      </c>
      <c r="E3392" s="24">
        <v>5380.44</v>
      </c>
      <c r="F3392" s="24">
        <f>E3392/100*$I$2*Main!$AF$2</f>
        <v>0</v>
      </c>
      <c r="G3392" s="25">
        <f>F3392*Main!$AF$4</f>
        <v>0</v>
      </c>
      <c r="H3392" s="151"/>
    </row>
    <row r="3393" spans="1:8">
      <c r="A3393" s="327">
        <v>9278296</v>
      </c>
      <c r="B3393" s="329" t="s">
        <v>4499</v>
      </c>
      <c r="C3393" s="23"/>
      <c r="D3393" s="23">
        <v>1</v>
      </c>
      <c r="E3393" s="24">
        <v>6053.04</v>
      </c>
      <c r="F3393" s="24">
        <f>E3393/100*$I$2*Main!$AF$2</f>
        <v>0</v>
      </c>
      <c r="G3393" s="25">
        <f>F3393*Main!$AF$4</f>
        <v>0</v>
      </c>
      <c r="H3393" s="151"/>
    </row>
    <row r="3394" spans="1:8">
      <c r="A3394" s="326">
        <v>9278305</v>
      </c>
      <c r="B3394" s="329" t="s">
        <v>4500</v>
      </c>
      <c r="C3394" s="23" t="s">
        <v>52</v>
      </c>
      <c r="D3394" s="23">
        <v>1</v>
      </c>
      <c r="E3394" s="24">
        <v>5378.89</v>
      </c>
      <c r="F3394" s="24">
        <f>E3394/100*$I$2*Main!$AF$2</f>
        <v>0</v>
      </c>
      <c r="G3394" s="25">
        <f>F3394*Main!$AF$4</f>
        <v>0</v>
      </c>
      <c r="H3394" s="151"/>
    </row>
    <row r="3395" spans="1:8">
      <c r="A3395" s="327">
        <v>9278297</v>
      </c>
      <c r="B3395" s="329" t="s">
        <v>4501</v>
      </c>
      <c r="C3395" s="23"/>
      <c r="D3395" s="23">
        <v>1</v>
      </c>
      <c r="E3395" s="24">
        <v>7496.68</v>
      </c>
      <c r="F3395" s="24">
        <f>E3395/100*$I$2*Main!$AF$2</f>
        <v>0</v>
      </c>
      <c r="G3395" s="25">
        <f>F3395*Main!$AF$4</f>
        <v>0</v>
      </c>
      <c r="H3395" s="151"/>
    </row>
    <row r="3396" spans="1:8">
      <c r="A3396" s="327">
        <v>9278298</v>
      </c>
      <c r="B3396" s="329" t="s">
        <v>4502</v>
      </c>
      <c r="C3396" s="23"/>
      <c r="D3396" s="23">
        <v>1</v>
      </c>
      <c r="E3396" s="24">
        <v>8389.5400000000009</v>
      </c>
      <c r="F3396" s="24">
        <f>E3396/100*$I$2*Main!$AF$2</f>
        <v>0</v>
      </c>
      <c r="G3396" s="25">
        <f>F3396*Main!$AF$4</f>
        <v>0</v>
      </c>
      <c r="H3396" s="151"/>
    </row>
    <row r="3397" spans="1:8">
      <c r="A3397" s="326">
        <v>9278306</v>
      </c>
      <c r="B3397" s="329" t="s">
        <v>4503</v>
      </c>
      <c r="C3397" s="23" t="s">
        <v>52</v>
      </c>
      <c r="D3397" s="23">
        <v>1</v>
      </c>
      <c r="E3397" s="24">
        <v>7489.14</v>
      </c>
      <c r="F3397" s="24">
        <f>E3397/100*$I$2*Main!$AF$2</f>
        <v>0</v>
      </c>
      <c r="G3397" s="25">
        <f>F3397*Main!$AF$4</f>
        <v>0</v>
      </c>
      <c r="H3397" s="151"/>
    </row>
    <row r="3398" spans="1:8">
      <c r="A3398" s="327">
        <v>9278299</v>
      </c>
      <c r="B3398" s="329" t="s">
        <v>4504</v>
      </c>
      <c r="C3398" s="23"/>
      <c r="D3398" s="23">
        <v>1</v>
      </c>
      <c r="E3398" s="24">
        <v>2991.82</v>
      </c>
      <c r="F3398" s="24">
        <f>E3398/100*$I$2*Main!$AF$2</f>
        <v>0</v>
      </c>
      <c r="G3398" s="25">
        <f>F3398*Main!$AF$4</f>
        <v>0</v>
      </c>
      <c r="H3398" s="151"/>
    </row>
    <row r="3399" spans="1:8">
      <c r="A3399" s="327">
        <v>9278300</v>
      </c>
      <c r="B3399" s="329" t="s">
        <v>4505</v>
      </c>
      <c r="C3399" s="23"/>
      <c r="D3399" s="23">
        <v>1</v>
      </c>
      <c r="E3399" s="24">
        <v>3925.15</v>
      </c>
      <c r="F3399" s="24">
        <f>E3399/100*$I$2*Main!$AF$2</f>
        <v>0</v>
      </c>
      <c r="G3399" s="25">
        <f>F3399*Main!$AF$4</f>
        <v>0</v>
      </c>
      <c r="H3399" s="151"/>
    </row>
    <row r="3400" spans="1:8">
      <c r="A3400" s="326">
        <v>9278307</v>
      </c>
      <c r="B3400" s="329" t="s">
        <v>4506</v>
      </c>
      <c r="C3400" s="23" t="s">
        <v>52</v>
      </c>
      <c r="D3400" s="23">
        <v>1</v>
      </c>
      <c r="E3400" s="24">
        <v>3291.56</v>
      </c>
      <c r="F3400" s="24">
        <f>E3400/100*$I$2*Main!$AF$2</f>
        <v>0</v>
      </c>
      <c r="G3400" s="25">
        <f>F3400*Main!$AF$4</f>
        <v>0</v>
      </c>
      <c r="H3400" s="151"/>
    </row>
    <row r="3401" spans="1:8">
      <c r="A3401" s="327">
        <v>9278315</v>
      </c>
      <c r="B3401" s="329" t="s">
        <v>4507</v>
      </c>
      <c r="C3401" s="23"/>
      <c r="D3401" s="23">
        <v>1</v>
      </c>
      <c r="E3401" s="24">
        <v>5438.47</v>
      </c>
      <c r="F3401" s="24">
        <f>E3401/100*$I$2*Main!$AF$2</f>
        <v>0</v>
      </c>
      <c r="G3401" s="25">
        <f>F3401*Main!$AF$4</f>
        <v>0</v>
      </c>
      <c r="H3401" s="151"/>
    </row>
    <row r="3402" spans="1:8">
      <c r="A3402" s="327">
        <v>9278316</v>
      </c>
      <c r="B3402" s="329" t="s">
        <v>4508</v>
      </c>
      <c r="C3402" s="23"/>
      <c r="D3402" s="23">
        <v>1</v>
      </c>
      <c r="E3402" s="24">
        <v>5657.18</v>
      </c>
      <c r="F3402" s="24">
        <f>E3402/100*$I$2*Main!$AF$2</f>
        <v>0</v>
      </c>
      <c r="G3402" s="25">
        <f>F3402*Main!$AF$4</f>
        <v>0</v>
      </c>
      <c r="H3402" s="151"/>
    </row>
    <row r="3403" spans="1:8">
      <c r="A3403" s="327">
        <v>9278317</v>
      </c>
      <c r="B3403" s="329" t="s">
        <v>4509</v>
      </c>
      <c r="C3403" s="23"/>
      <c r="D3403" s="23">
        <v>1</v>
      </c>
      <c r="E3403" s="24">
        <v>5882.24</v>
      </c>
      <c r="F3403" s="24">
        <f>E3403/100*$I$2*Main!$AF$2</f>
        <v>0</v>
      </c>
      <c r="G3403" s="25">
        <f>F3403*Main!$AF$4</f>
        <v>0</v>
      </c>
      <c r="H3403" s="151"/>
    </row>
    <row r="3404" spans="1:8">
      <c r="A3404" s="327">
        <v>9278331</v>
      </c>
      <c r="B3404" s="329" t="s">
        <v>4510</v>
      </c>
      <c r="C3404" s="23"/>
      <c r="D3404" s="23">
        <v>1</v>
      </c>
      <c r="E3404" s="24">
        <v>5438.47</v>
      </c>
      <c r="F3404" s="24">
        <f>E3404/100*$I$2*Main!$AF$2</f>
        <v>0</v>
      </c>
      <c r="G3404" s="25">
        <f>F3404*Main!$AF$4</f>
        <v>0</v>
      </c>
      <c r="H3404" s="151"/>
    </row>
    <row r="3405" spans="1:8">
      <c r="A3405" s="327">
        <v>9278332</v>
      </c>
      <c r="B3405" s="329" t="s">
        <v>4511</v>
      </c>
      <c r="C3405" s="23"/>
      <c r="D3405" s="23">
        <v>1</v>
      </c>
      <c r="E3405" s="24">
        <v>5657.18</v>
      </c>
      <c r="F3405" s="24">
        <f>E3405/100*$I$2*Main!$AF$2</f>
        <v>0</v>
      </c>
      <c r="G3405" s="25">
        <f>F3405*Main!$AF$4</f>
        <v>0</v>
      </c>
      <c r="H3405" s="151"/>
    </row>
    <row r="3406" spans="1:8">
      <c r="A3406" s="327">
        <v>9278333</v>
      </c>
      <c r="B3406" s="329" t="s">
        <v>4512</v>
      </c>
      <c r="C3406" s="23"/>
      <c r="D3406" s="23">
        <v>1</v>
      </c>
      <c r="E3406" s="24">
        <v>5882.24</v>
      </c>
      <c r="F3406" s="24">
        <f>E3406/100*$I$2*Main!$AF$2</f>
        <v>0</v>
      </c>
      <c r="G3406" s="25">
        <f>F3406*Main!$AF$4</f>
        <v>0</v>
      </c>
      <c r="H3406" s="151"/>
    </row>
    <row r="3407" spans="1:8">
      <c r="A3407" s="327">
        <v>9278318</v>
      </c>
      <c r="B3407" s="329" t="s">
        <v>4513</v>
      </c>
      <c r="C3407" s="23"/>
      <c r="D3407" s="23">
        <v>1</v>
      </c>
      <c r="E3407" s="24">
        <v>5438.47</v>
      </c>
      <c r="F3407" s="24">
        <f>E3407/100*$I$2*Main!$AF$2</f>
        <v>0</v>
      </c>
      <c r="G3407" s="25">
        <f>F3407*Main!$AF$4</f>
        <v>0</v>
      </c>
      <c r="H3407" s="151"/>
    </row>
    <row r="3408" spans="1:8">
      <c r="A3408" s="327">
        <v>9278319</v>
      </c>
      <c r="B3408" s="329" t="s">
        <v>4514</v>
      </c>
      <c r="C3408" s="23"/>
      <c r="D3408" s="23">
        <v>1</v>
      </c>
      <c r="E3408" s="24">
        <v>5657.18</v>
      </c>
      <c r="F3408" s="24">
        <f>E3408/100*$I$2*Main!$AF$2</f>
        <v>0</v>
      </c>
      <c r="G3408" s="25">
        <f>F3408*Main!$AF$4</f>
        <v>0</v>
      </c>
      <c r="H3408" s="151"/>
    </row>
    <row r="3409" spans="1:8">
      <c r="A3409" s="327">
        <v>9278320</v>
      </c>
      <c r="B3409" s="329" t="s">
        <v>4515</v>
      </c>
      <c r="C3409" s="23"/>
      <c r="D3409" s="23">
        <v>1</v>
      </c>
      <c r="E3409" s="24">
        <v>5882.24</v>
      </c>
      <c r="F3409" s="24">
        <f>E3409/100*$I$2*Main!$AF$2</f>
        <v>0</v>
      </c>
      <c r="G3409" s="25">
        <f>F3409*Main!$AF$4</f>
        <v>0</v>
      </c>
      <c r="H3409" s="151"/>
    </row>
    <row r="3410" spans="1:8">
      <c r="A3410" s="327">
        <v>9288441</v>
      </c>
      <c r="B3410" s="329" t="s">
        <v>4516</v>
      </c>
      <c r="C3410" s="23"/>
      <c r="D3410" s="23">
        <v>1</v>
      </c>
      <c r="E3410" s="24">
        <v>5435.08</v>
      </c>
      <c r="F3410" s="24">
        <f>E3410/100*$I$2*Main!$AF$2</f>
        <v>0</v>
      </c>
      <c r="G3410" s="25">
        <f>F3410*Main!$AF$4</f>
        <v>0</v>
      </c>
      <c r="H3410" s="151"/>
    </row>
    <row r="3411" spans="1:8">
      <c r="A3411" s="327">
        <v>9288442</v>
      </c>
      <c r="B3411" s="329" t="s">
        <v>4517</v>
      </c>
      <c r="C3411" s="23"/>
      <c r="D3411" s="23">
        <v>1</v>
      </c>
      <c r="E3411" s="24">
        <v>5435.08</v>
      </c>
      <c r="F3411" s="24">
        <f>E3411/100*$I$2*Main!$AF$2</f>
        <v>0</v>
      </c>
      <c r="G3411" s="25">
        <f>F3411*Main!$AF$4</f>
        <v>0</v>
      </c>
      <c r="H3411" s="151"/>
    </row>
    <row r="3412" spans="1:8">
      <c r="A3412" s="327">
        <v>9288443</v>
      </c>
      <c r="B3412" s="329" t="s">
        <v>4518</v>
      </c>
      <c r="C3412" s="23"/>
      <c r="D3412" s="23">
        <v>1</v>
      </c>
      <c r="E3412" s="24">
        <v>5435.08</v>
      </c>
      <c r="F3412" s="24">
        <f>E3412/100*$I$2*Main!$AF$2</f>
        <v>0</v>
      </c>
      <c r="G3412" s="25">
        <f>F3412*Main!$AF$4</f>
        <v>0</v>
      </c>
      <c r="H3412" s="151"/>
    </row>
    <row r="3413" spans="1:8">
      <c r="A3413" s="327">
        <v>9288444</v>
      </c>
      <c r="B3413" s="329" t="s">
        <v>4519</v>
      </c>
      <c r="C3413" s="23"/>
      <c r="D3413" s="23">
        <v>1</v>
      </c>
      <c r="E3413" s="24">
        <v>5656</v>
      </c>
      <c r="F3413" s="24">
        <f>E3413/100*$I$2*Main!$AF$2</f>
        <v>0</v>
      </c>
      <c r="G3413" s="25">
        <f>F3413*Main!$AF$4</f>
        <v>0</v>
      </c>
      <c r="H3413" s="151"/>
    </row>
    <row r="3414" spans="1:8">
      <c r="A3414" s="327">
        <v>9288445</v>
      </c>
      <c r="B3414" s="329" t="s">
        <v>4520</v>
      </c>
      <c r="C3414" s="23"/>
      <c r="D3414" s="23">
        <v>1</v>
      </c>
      <c r="E3414" s="24">
        <v>5656</v>
      </c>
      <c r="F3414" s="24">
        <f>E3414/100*$I$2*Main!$AF$2</f>
        <v>0</v>
      </c>
      <c r="G3414" s="25">
        <f>F3414*Main!$AF$4</f>
        <v>0</v>
      </c>
      <c r="H3414" s="151"/>
    </row>
    <row r="3415" spans="1:8">
      <c r="A3415" s="327">
        <v>9288446</v>
      </c>
      <c r="B3415" s="329" t="s">
        <v>4521</v>
      </c>
      <c r="C3415" s="23"/>
      <c r="D3415" s="23">
        <v>1</v>
      </c>
      <c r="E3415" s="24">
        <v>5656</v>
      </c>
      <c r="F3415" s="24">
        <f>E3415/100*$I$2*Main!$AF$2</f>
        <v>0</v>
      </c>
      <c r="G3415" s="25">
        <f>F3415*Main!$AF$4</f>
        <v>0</v>
      </c>
      <c r="H3415" s="151"/>
    </row>
    <row r="3416" spans="1:8">
      <c r="A3416" s="327">
        <v>9203466</v>
      </c>
      <c r="B3416" s="329" t="s">
        <v>3197</v>
      </c>
      <c r="C3416" s="23"/>
      <c r="D3416" s="23">
        <v>30</v>
      </c>
      <c r="E3416" s="24">
        <v>435</v>
      </c>
      <c r="F3416" s="24">
        <f>E3416/100*$I$2*Main!$AF$2</f>
        <v>0</v>
      </c>
      <c r="G3416" s="25">
        <f>F3416*Main!$AF$4</f>
        <v>0</v>
      </c>
      <c r="H3416" s="151"/>
    </row>
    <row r="3417" spans="1:8">
      <c r="A3417" s="327">
        <v>9203469</v>
      </c>
      <c r="B3417" s="329" t="s">
        <v>926</v>
      </c>
      <c r="C3417" s="23"/>
      <c r="D3417" s="23">
        <v>60</v>
      </c>
      <c r="E3417" s="24">
        <v>92.69</v>
      </c>
      <c r="F3417" s="24">
        <f>E3417/100*$I$2*Main!$AF$2</f>
        <v>0</v>
      </c>
      <c r="G3417" s="25">
        <f>F3417*Main!$AF$4</f>
        <v>0</v>
      </c>
      <c r="H3417" s="151"/>
    </row>
    <row r="3418" spans="1:8">
      <c r="A3418" s="327">
        <v>9203465</v>
      </c>
      <c r="B3418" s="329" t="s">
        <v>969</v>
      </c>
      <c r="C3418" s="23"/>
      <c r="D3418" s="23">
        <v>30</v>
      </c>
      <c r="E3418" s="24">
        <v>435</v>
      </c>
      <c r="F3418" s="24">
        <f>E3418/100*$I$2*Main!$AF$2</f>
        <v>0</v>
      </c>
      <c r="G3418" s="25">
        <f>F3418*Main!$AF$4</f>
        <v>0</v>
      </c>
      <c r="H3418" s="151"/>
    </row>
    <row r="3419" spans="1:8">
      <c r="A3419" s="327">
        <v>9203468</v>
      </c>
      <c r="B3419" s="329" t="s">
        <v>968</v>
      </c>
      <c r="C3419" s="23"/>
      <c r="D3419" s="23">
        <v>60</v>
      </c>
      <c r="E3419" s="24">
        <v>92.69</v>
      </c>
      <c r="F3419" s="24">
        <f>E3419/100*$I$2*Main!$AF$2</f>
        <v>0</v>
      </c>
      <c r="G3419" s="25">
        <f>F3419*Main!$AF$4</f>
        <v>0</v>
      </c>
      <c r="H3419" s="151"/>
    </row>
    <row r="3420" spans="1:8">
      <c r="A3420" s="327">
        <v>9203254</v>
      </c>
      <c r="B3420" s="329" t="s">
        <v>999</v>
      </c>
      <c r="C3420" s="23"/>
      <c r="D3420" s="23">
        <v>30</v>
      </c>
      <c r="E3420" s="24">
        <v>435</v>
      </c>
      <c r="F3420" s="24">
        <f>E3420/100*$I$2*Main!$AF$2</f>
        <v>0</v>
      </c>
      <c r="G3420" s="25">
        <f>F3420*Main!$AF$4</f>
        <v>0</v>
      </c>
      <c r="H3420" s="151"/>
    </row>
    <row r="3421" spans="1:8">
      <c r="A3421" s="327">
        <v>9203467</v>
      </c>
      <c r="B3421" s="329" t="s">
        <v>1000</v>
      </c>
      <c r="C3421" s="23"/>
      <c r="D3421" s="23">
        <v>60</v>
      </c>
      <c r="E3421" s="24">
        <v>92.69</v>
      </c>
      <c r="F3421" s="24">
        <f>E3421/100*$I$2*Main!$AF$2</f>
        <v>0</v>
      </c>
      <c r="G3421" s="25">
        <f>F3421*Main!$AF$4</f>
        <v>0</v>
      </c>
      <c r="H3421" s="151"/>
    </row>
    <row r="3422" spans="1:8">
      <c r="A3422" s="326">
        <v>9139148</v>
      </c>
      <c r="B3422" s="329" t="s">
        <v>927</v>
      </c>
      <c r="C3422" s="23"/>
      <c r="D3422" s="23">
        <v>30</v>
      </c>
      <c r="E3422" s="24">
        <v>815.69</v>
      </c>
      <c r="F3422" s="24">
        <f>E3422/100*$I$2*Main!$AF$2</f>
        <v>0</v>
      </c>
      <c r="G3422" s="25">
        <f>F3422*Main!$AF$4</f>
        <v>0</v>
      </c>
      <c r="H3422" s="151"/>
    </row>
    <row r="3423" spans="1:8">
      <c r="A3423" s="326">
        <v>9139149</v>
      </c>
      <c r="B3423" s="329" t="s">
        <v>928</v>
      </c>
      <c r="C3423" s="23"/>
      <c r="D3423" s="23">
        <v>30</v>
      </c>
      <c r="E3423" s="24">
        <v>825.72</v>
      </c>
      <c r="F3423" s="24">
        <f>E3423/100*$I$2*Main!$AF$2</f>
        <v>0</v>
      </c>
      <c r="G3423" s="25">
        <f>F3423*Main!$AF$4</f>
        <v>0</v>
      </c>
      <c r="H3423" s="151"/>
    </row>
    <row r="3424" spans="1:8">
      <c r="A3424" s="326">
        <v>9139172</v>
      </c>
      <c r="B3424" s="329" t="s">
        <v>929</v>
      </c>
      <c r="C3424" s="23"/>
      <c r="D3424" s="23">
        <v>30</v>
      </c>
      <c r="E3424" s="24">
        <v>835.82</v>
      </c>
      <c r="F3424" s="24">
        <f>E3424/100*$I$2*Main!$AF$2</f>
        <v>0</v>
      </c>
      <c r="G3424" s="25">
        <f>F3424*Main!$AF$4</f>
        <v>0</v>
      </c>
      <c r="H3424" s="151"/>
    </row>
    <row r="3425" spans="1:8">
      <c r="A3425" s="326">
        <v>9139173</v>
      </c>
      <c r="B3425" s="329" t="s">
        <v>930</v>
      </c>
      <c r="C3425" s="23"/>
      <c r="D3425" s="23">
        <v>30</v>
      </c>
      <c r="E3425" s="24">
        <v>845.88</v>
      </c>
      <c r="F3425" s="24">
        <f>E3425/100*$I$2*Main!$AF$2</f>
        <v>0</v>
      </c>
      <c r="G3425" s="25">
        <f>F3425*Main!$AF$4</f>
        <v>0</v>
      </c>
      <c r="H3425" s="151"/>
    </row>
    <row r="3426" spans="1:8">
      <c r="A3426" s="326">
        <v>9139174</v>
      </c>
      <c r="B3426" s="329" t="s">
        <v>931</v>
      </c>
      <c r="C3426" s="23"/>
      <c r="D3426" s="23">
        <v>30</v>
      </c>
      <c r="E3426" s="24">
        <v>855.95</v>
      </c>
      <c r="F3426" s="24">
        <f>E3426/100*$I$2*Main!$AF$2</f>
        <v>0</v>
      </c>
      <c r="G3426" s="25">
        <f>F3426*Main!$AF$4</f>
        <v>0</v>
      </c>
      <c r="H3426" s="151"/>
    </row>
    <row r="3427" spans="1:8">
      <c r="A3427" s="326">
        <v>9139176</v>
      </c>
      <c r="B3427" s="329" t="s">
        <v>932</v>
      </c>
      <c r="C3427" s="23"/>
      <c r="D3427" s="23">
        <v>30</v>
      </c>
      <c r="E3427" s="24">
        <v>866.02</v>
      </c>
      <c r="F3427" s="24">
        <f>E3427/100*$I$2*Main!$AF$2</f>
        <v>0</v>
      </c>
      <c r="G3427" s="25">
        <f>F3427*Main!$AF$4</f>
        <v>0</v>
      </c>
      <c r="H3427" s="151"/>
    </row>
    <row r="3428" spans="1:8">
      <c r="A3428" s="326">
        <v>9139177</v>
      </c>
      <c r="B3428" s="329" t="s">
        <v>933</v>
      </c>
      <c r="C3428" s="23"/>
      <c r="D3428" s="23">
        <v>30</v>
      </c>
      <c r="E3428" s="24">
        <v>876.08</v>
      </c>
      <c r="F3428" s="24">
        <f>E3428/100*$I$2*Main!$AF$2</f>
        <v>0</v>
      </c>
      <c r="G3428" s="25">
        <f>F3428*Main!$AF$4</f>
        <v>0</v>
      </c>
      <c r="H3428" s="151"/>
    </row>
    <row r="3429" spans="1:8">
      <c r="A3429" s="326">
        <v>9139152</v>
      </c>
      <c r="B3429" s="329" t="s">
        <v>934</v>
      </c>
      <c r="C3429" s="23"/>
      <c r="D3429" s="23">
        <v>30</v>
      </c>
      <c r="E3429" s="24">
        <v>916.37</v>
      </c>
      <c r="F3429" s="24">
        <f>E3429/100*$I$2*Main!$AF$2</f>
        <v>0</v>
      </c>
      <c r="G3429" s="25">
        <f>F3429*Main!$AF$4</f>
        <v>0</v>
      </c>
      <c r="H3429" s="151"/>
    </row>
    <row r="3430" spans="1:8">
      <c r="A3430" s="326">
        <v>9139153</v>
      </c>
      <c r="B3430" s="329" t="s">
        <v>935</v>
      </c>
      <c r="C3430" s="23"/>
      <c r="D3430" s="23">
        <v>30</v>
      </c>
      <c r="E3430" s="24">
        <v>936.5</v>
      </c>
      <c r="F3430" s="24">
        <f>E3430/100*$I$2*Main!$AF$2</f>
        <v>0</v>
      </c>
      <c r="G3430" s="25">
        <f>F3430*Main!$AF$4</f>
        <v>0</v>
      </c>
      <c r="H3430" s="151"/>
    </row>
    <row r="3431" spans="1:8">
      <c r="A3431" s="326">
        <v>9139154</v>
      </c>
      <c r="B3431" s="329" t="s">
        <v>936</v>
      </c>
      <c r="C3431" s="23"/>
      <c r="D3431" s="23">
        <v>30</v>
      </c>
      <c r="E3431" s="24">
        <v>956.64</v>
      </c>
      <c r="F3431" s="24">
        <f>E3431/100*$I$2*Main!$AF$2</f>
        <v>0</v>
      </c>
      <c r="G3431" s="25">
        <f>F3431*Main!$AF$4</f>
        <v>0</v>
      </c>
      <c r="H3431" s="151"/>
    </row>
    <row r="3432" spans="1:8">
      <c r="A3432" s="326">
        <v>9139155</v>
      </c>
      <c r="B3432" s="329" t="s">
        <v>937</v>
      </c>
      <c r="C3432" s="23"/>
      <c r="D3432" s="23">
        <v>30</v>
      </c>
      <c r="E3432" s="24">
        <v>996.91</v>
      </c>
      <c r="F3432" s="24">
        <f>E3432/100*$I$2*Main!$AF$2</f>
        <v>0</v>
      </c>
      <c r="G3432" s="25">
        <f>F3432*Main!$AF$4</f>
        <v>0</v>
      </c>
      <c r="H3432" s="151"/>
    </row>
    <row r="3433" spans="1:8">
      <c r="A3433" s="326">
        <v>9182225</v>
      </c>
      <c r="B3433" s="329" t="s">
        <v>938</v>
      </c>
      <c r="C3433" s="23"/>
      <c r="D3433" s="23">
        <v>15</v>
      </c>
      <c r="E3433" s="24">
        <v>308.33999999999997</v>
      </c>
      <c r="F3433" s="24">
        <f>E3433/100*$I$2*Main!$AF$2</f>
        <v>0</v>
      </c>
      <c r="G3433" s="25">
        <f>F3433*Main!$AF$4</f>
        <v>0</v>
      </c>
      <c r="H3433" s="151"/>
    </row>
    <row r="3434" spans="1:8">
      <c r="A3434" s="326">
        <v>9139189</v>
      </c>
      <c r="B3434" s="329" t="s">
        <v>970</v>
      </c>
      <c r="C3434" s="23"/>
      <c r="D3434" s="23">
        <v>30</v>
      </c>
      <c r="E3434" s="24">
        <v>815.69</v>
      </c>
      <c r="F3434" s="24">
        <f>E3434/100*$I$2*Main!$AF$2</f>
        <v>0</v>
      </c>
      <c r="G3434" s="25">
        <f>F3434*Main!$AF$4</f>
        <v>0</v>
      </c>
      <c r="H3434" s="151"/>
    </row>
    <row r="3435" spans="1:8">
      <c r="A3435" s="326">
        <v>9139190</v>
      </c>
      <c r="B3435" s="329" t="s">
        <v>971</v>
      </c>
      <c r="C3435" s="23"/>
      <c r="D3435" s="23">
        <v>30</v>
      </c>
      <c r="E3435" s="24">
        <v>825.72</v>
      </c>
      <c r="F3435" s="24">
        <f>E3435/100*$I$2*Main!$AF$2</f>
        <v>0</v>
      </c>
      <c r="G3435" s="25">
        <f>F3435*Main!$AF$4</f>
        <v>0</v>
      </c>
      <c r="H3435" s="151"/>
    </row>
    <row r="3436" spans="1:8">
      <c r="A3436" s="326">
        <v>9139191</v>
      </c>
      <c r="B3436" s="329" t="s">
        <v>972</v>
      </c>
      <c r="C3436" s="23"/>
      <c r="D3436" s="23">
        <v>30</v>
      </c>
      <c r="E3436" s="24">
        <v>835.82</v>
      </c>
      <c r="F3436" s="24">
        <f>E3436/100*$I$2*Main!$AF$2</f>
        <v>0</v>
      </c>
      <c r="G3436" s="25">
        <f>F3436*Main!$AF$4</f>
        <v>0</v>
      </c>
      <c r="H3436" s="151"/>
    </row>
    <row r="3437" spans="1:8">
      <c r="A3437" s="326">
        <v>9139192</v>
      </c>
      <c r="B3437" s="329" t="s">
        <v>973</v>
      </c>
      <c r="C3437" s="23"/>
      <c r="D3437" s="23">
        <v>30</v>
      </c>
      <c r="E3437" s="24">
        <v>845.88</v>
      </c>
      <c r="F3437" s="24">
        <f>E3437/100*$I$2*Main!$AF$2</f>
        <v>0</v>
      </c>
      <c r="G3437" s="25">
        <f>F3437*Main!$AF$4</f>
        <v>0</v>
      </c>
      <c r="H3437" s="151"/>
    </row>
    <row r="3438" spans="1:8">
      <c r="A3438" s="326">
        <v>9139193</v>
      </c>
      <c r="B3438" s="329" t="s">
        <v>974</v>
      </c>
      <c r="C3438" s="23"/>
      <c r="D3438" s="23">
        <v>30</v>
      </c>
      <c r="E3438" s="24">
        <v>855.95</v>
      </c>
      <c r="F3438" s="24">
        <f>E3438/100*$I$2*Main!$AF$2</f>
        <v>0</v>
      </c>
      <c r="G3438" s="25">
        <f>F3438*Main!$AF$4</f>
        <v>0</v>
      </c>
      <c r="H3438" s="151"/>
    </row>
    <row r="3439" spans="1:8">
      <c r="A3439" s="326">
        <v>9139194</v>
      </c>
      <c r="B3439" s="329" t="s">
        <v>975</v>
      </c>
      <c r="C3439" s="23"/>
      <c r="D3439" s="23">
        <v>30</v>
      </c>
      <c r="E3439" s="24">
        <v>866.02</v>
      </c>
      <c r="F3439" s="24">
        <f>E3439/100*$I$2*Main!$AF$2</f>
        <v>0</v>
      </c>
      <c r="G3439" s="25">
        <f>F3439*Main!$AF$4</f>
        <v>0</v>
      </c>
      <c r="H3439" s="151"/>
    </row>
    <row r="3440" spans="1:8">
      <c r="A3440" s="326">
        <v>9139195</v>
      </c>
      <c r="B3440" s="329" t="s">
        <v>976</v>
      </c>
      <c r="C3440" s="23"/>
      <c r="D3440" s="23">
        <v>30</v>
      </c>
      <c r="E3440" s="24">
        <v>876.08</v>
      </c>
      <c r="F3440" s="24">
        <f>E3440/100*$I$2*Main!$AF$2</f>
        <v>0</v>
      </c>
      <c r="G3440" s="25">
        <f>F3440*Main!$AF$4</f>
        <v>0</v>
      </c>
      <c r="H3440" s="151"/>
    </row>
    <row r="3441" spans="1:8">
      <c r="A3441" s="326">
        <v>9139196</v>
      </c>
      <c r="B3441" s="329" t="s">
        <v>977</v>
      </c>
      <c r="C3441" s="23"/>
      <c r="D3441" s="23">
        <v>30</v>
      </c>
      <c r="E3441" s="24">
        <v>916.37</v>
      </c>
      <c r="F3441" s="24">
        <f>E3441/100*$I$2*Main!$AF$2</f>
        <v>0</v>
      </c>
      <c r="G3441" s="25">
        <f>F3441*Main!$AF$4</f>
        <v>0</v>
      </c>
      <c r="H3441" s="151"/>
    </row>
    <row r="3442" spans="1:8">
      <c r="A3442" s="326">
        <v>9139197</v>
      </c>
      <c r="B3442" s="329" t="s">
        <v>978</v>
      </c>
      <c r="C3442" s="23"/>
      <c r="D3442" s="23">
        <v>30</v>
      </c>
      <c r="E3442" s="24">
        <v>936.5</v>
      </c>
      <c r="F3442" s="24">
        <f>E3442/100*$I$2*Main!$AF$2</f>
        <v>0</v>
      </c>
      <c r="G3442" s="25">
        <f>F3442*Main!$AF$4</f>
        <v>0</v>
      </c>
      <c r="H3442" s="151"/>
    </row>
    <row r="3443" spans="1:8">
      <c r="A3443" s="326">
        <v>9139198</v>
      </c>
      <c r="B3443" s="329" t="s">
        <v>979</v>
      </c>
      <c r="C3443" s="23"/>
      <c r="D3443" s="23">
        <v>30</v>
      </c>
      <c r="E3443" s="24">
        <v>956.64</v>
      </c>
      <c r="F3443" s="24">
        <f>E3443/100*$I$2*Main!$AF$2</f>
        <v>0</v>
      </c>
      <c r="G3443" s="25">
        <f>F3443*Main!$AF$4</f>
        <v>0</v>
      </c>
      <c r="H3443" s="151"/>
    </row>
    <row r="3444" spans="1:8">
      <c r="A3444" s="326">
        <v>9139199</v>
      </c>
      <c r="B3444" s="329" t="s">
        <v>980</v>
      </c>
      <c r="C3444" s="23"/>
      <c r="D3444" s="23">
        <v>30</v>
      </c>
      <c r="E3444" s="24">
        <v>996.91</v>
      </c>
      <c r="F3444" s="24">
        <f>E3444/100*$I$2*Main!$AF$2</f>
        <v>0</v>
      </c>
      <c r="G3444" s="25">
        <f>F3444*Main!$AF$4</f>
        <v>0</v>
      </c>
      <c r="H3444" s="151"/>
    </row>
    <row r="3445" spans="1:8">
      <c r="A3445" s="326">
        <v>9182227</v>
      </c>
      <c r="B3445" s="329" t="s">
        <v>981</v>
      </c>
      <c r="C3445" s="23"/>
      <c r="D3445" s="23">
        <v>15</v>
      </c>
      <c r="E3445" s="24">
        <v>287.32</v>
      </c>
      <c r="F3445" s="24">
        <f>E3445/100*$I$2*Main!$AF$2</f>
        <v>0</v>
      </c>
      <c r="G3445" s="25">
        <f>F3445*Main!$AF$4</f>
        <v>0</v>
      </c>
      <c r="H3445" s="151"/>
    </row>
    <row r="3446" spans="1:8">
      <c r="A3446" s="326">
        <v>9139157</v>
      </c>
      <c r="B3446" s="329" t="s">
        <v>3941</v>
      </c>
      <c r="C3446" s="23" t="s">
        <v>52</v>
      </c>
      <c r="D3446" s="23">
        <v>30</v>
      </c>
      <c r="E3446" s="24">
        <v>815.69</v>
      </c>
      <c r="F3446" s="24">
        <f>E3446/100*$I$2*Main!$AF$2</f>
        <v>0</v>
      </c>
      <c r="G3446" s="25">
        <f>F3446*Main!$AF$4</f>
        <v>0</v>
      </c>
      <c r="H3446" s="151"/>
    </row>
    <row r="3447" spans="1:8">
      <c r="A3447" s="326">
        <v>9139158</v>
      </c>
      <c r="B3447" s="329" t="s">
        <v>3942</v>
      </c>
      <c r="C3447" s="23" t="s">
        <v>52</v>
      </c>
      <c r="D3447" s="23">
        <v>30</v>
      </c>
      <c r="E3447" s="24">
        <v>825.72</v>
      </c>
      <c r="F3447" s="24">
        <f>E3447/100*$I$2*Main!$AF$2</f>
        <v>0</v>
      </c>
      <c r="G3447" s="25">
        <f>F3447*Main!$AF$4</f>
        <v>0</v>
      </c>
      <c r="H3447" s="151"/>
    </row>
    <row r="3448" spans="1:8">
      <c r="A3448" s="326">
        <v>9139159</v>
      </c>
      <c r="B3448" s="329" t="s">
        <v>3943</v>
      </c>
      <c r="C3448" s="23" t="s">
        <v>52</v>
      </c>
      <c r="D3448" s="23">
        <v>30</v>
      </c>
      <c r="E3448" s="24">
        <v>835.82</v>
      </c>
      <c r="F3448" s="24">
        <f>E3448/100*$I$2*Main!$AF$2</f>
        <v>0</v>
      </c>
      <c r="G3448" s="25">
        <f>F3448*Main!$AF$4</f>
        <v>0</v>
      </c>
      <c r="H3448" s="151"/>
    </row>
    <row r="3449" spans="1:8">
      <c r="A3449" s="326">
        <v>9139160</v>
      </c>
      <c r="B3449" s="329" t="s">
        <v>3944</v>
      </c>
      <c r="C3449" s="23" t="s">
        <v>52</v>
      </c>
      <c r="D3449" s="23">
        <v>30</v>
      </c>
      <c r="E3449" s="24">
        <v>845.88</v>
      </c>
      <c r="F3449" s="24">
        <f>E3449/100*$I$2*Main!$AF$2</f>
        <v>0</v>
      </c>
      <c r="G3449" s="25">
        <f>F3449*Main!$AF$4</f>
        <v>0</v>
      </c>
      <c r="H3449" s="151"/>
    </row>
    <row r="3450" spans="1:8">
      <c r="A3450" s="326">
        <v>9139181</v>
      </c>
      <c r="B3450" s="329" t="s">
        <v>3945</v>
      </c>
      <c r="C3450" s="23" t="s">
        <v>52</v>
      </c>
      <c r="D3450" s="23">
        <v>30</v>
      </c>
      <c r="E3450" s="24">
        <v>855.95</v>
      </c>
      <c r="F3450" s="24">
        <f>E3450/100*$I$2*Main!$AF$2</f>
        <v>0</v>
      </c>
      <c r="G3450" s="25">
        <f>F3450*Main!$AF$4</f>
        <v>0</v>
      </c>
      <c r="H3450" s="151"/>
    </row>
    <row r="3451" spans="1:8">
      <c r="A3451" s="326">
        <v>9139182</v>
      </c>
      <c r="B3451" s="329" t="s">
        <v>3946</v>
      </c>
      <c r="C3451" s="23" t="s">
        <v>52</v>
      </c>
      <c r="D3451" s="23">
        <v>30</v>
      </c>
      <c r="E3451" s="24">
        <v>866.02</v>
      </c>
      <c r="F3451" s="24">
        <f>E3451/100*$I$2*Main!$AF$2</f>
        <v>0</v>
      </c>
      <c r="G3451" s="25">
        <f>F3451*Main!$AF$4</f>
        <v>0</v>
      </c>
      <c r="H3451" s="151"/>
    </row>
    <row r="3452" spans="1:8">
      <c r="A3452" s="326">
        <v>9139183</v>
      </c>
      <c r="B3452" s="329" t="s">
        <v>3947</v>
      </c>
      <c r="C3452" s="23" t="s">
        <v>52</v>
      </c>
      <c r="D3452" s="23">
        <v>30</v>
      </c>
      <c r="E3452" s="24">
        <v>876.08</v>
      </c>
      <c r="F3452" s="24">
        <f>E3452/100*$I$2*Main!$AF$2</f>
        <v>0</v>
      </c>
      <c r="G3452" s="25">
        <f>F3452*Main!$AF$4</f>
        <v>0</v>
      </c>
      <c r="H3452" s="151"/>
    </row>
    <row r="3453" spans="1:8">
      <c r="A3453" s="326">
        <v>9139184</v>
      </c>
      <c r="B3453" s="329" t="s">
        <v>3948</v>
      </c>
      <c r="C3453" s="23" t="s">
        <v>52</v>
      </c>
      <c r="D3453" s="23">
        <v>30</v>
      </c>
      <c r="E3453" s="24">
        <v>916.37</v>
      </c>
      <c r="F3453" s="24">
        <f>E3453/100*$I$2*Main!$AF$2</f>
        <v>0</v>
      </c>
      <c r="G3453" s="25">
        <f>F3453*Main!$AF$4</f>
        <v>0</v>
      </c>
      <c r="H3453" s="151"/>
    </row>
    <row r="3454" spans="1:8">
      <c r="A3454" s="326">
        <v>9139185</v>
      </c>
      <c r="B3454" s="329" t="s">
        <v>3949</v>
      </c>
      <c r="C3454" s="23" t="s">
        <v>52</v>
      </c>
      <c r="D3454" s="23">
        <v>30</v>
      </c>
      <c r="E3454" s="24">
        <v>936.5</v>
      </c>
      <c r="F3454" s="24">
        <f>E3454/100*$I$2*Main!$AF$2</f>
        <v>0</v>
      </c>
      <c r="G3454" s="25">
        <f>F3454*Main!$AF$4</f>
        <v>0</v>
      </c>
      <c r="H3454" s="151"/>
    </row>
    <row r="3455" spans="1:8">
      <c r="A3455" s="326">
        <v>9139186</v>
      </c>
      <c r="B3455" s="329" t="s">
        <v>3950</v>
      </c>
      <c r="C3455" s="23" t="s">
        <v>52</v>
      </c>
      <c r="D3455" s="23">
        <v>30</v>
      </c>
      <c r="E3455" s="24">
        <v>956.64</v>
      </c>
      <c r="F3455" s="24">
        <f>E3455/100*$I$2*Main!$AF$2</f>
        <v>0</v>
      </c>
      <c r="G3455" s="25">
        <f>F3455*Main!$AF$4</f>
        <v>0</v>
      </c>
      <c r="H3455" s="151"/>
    </row>
    <row r="3456" spans="1:8">
      <c r="A3456" s="326">
        <v>9139187</v>
      </c>
      <c r="B3456" s="329" t="s">
        <v>3951</v>
      </c>
      <c r="C3456" s="23" t="s">
        <v>52</v>
      </c>
      <c r="D3456" s="23">
        <v>30</v>
      </c>
      <c r="E3456" s="24">
        <v>996.91</v>
      </c>
      <c r="F3456" s="24">
        <f>E3456/100*$I$2*Main!$AF$2</f>
        <v>0</v>
      </c>
      <c r="G3456" s="25">
        <f>F3456*Main!$AF$4</f>
        <v>0</v>
      </c>
      <c r="H3456" s="151"/>
    </row>
    <row r="3457" spans="1:8">
      <c r="A3457" s="326">
        <v>9194596</v>
      </c>
      <c r="B3457" s="329" t="s">
        <v>4052</v>
      </c>
      <c r="C3457" s="23" t="s">
        <v>52</v>
      </c>
      <c r="D3457" s="23">
        <v>30</v>
      </c>
      <c r="E3457" s="24">
        <v>809.56</v>
      </c>
      <c r="F3457" s="24">
        <f>E3457/100*$I$2*Main!$AF$2</f>
        <v>0</v>
      </c>
      <c r="G3457" s="25">
        <f>F3457*Main!$AF$4</f>
        <v>0</v>
      </c>
      <c r="H3457" s="151"/>
    </row>
    <row r="3458" spans="1:8">
      <c r="A3458" s="326">
        <v>9194597</v>
      </c>
      <c r="B3458" s="329" t="s">
        <v>1530</v>
      </c>
      <c r="C3458" s="23"/>
      <c r="D3458" s="23">
        <v>30</v>
      </c>
      <c r="E3458" s="24">
        <v>839.75</v>
      </c>
      <c r="F3458" s="24">
        <f>E3458/100*$I$2*Main!$AF$2</f>
        <v>0</v>
      </c>
      <c r="G3458" s="25">
        <f>F3458*Main!$AF$4</f>
        <v>0</v>
      </c>
      <c r="H3458" s="151"/>
    </row>
    <row r="3459" spans="1:8">
      <c r="A3459" s="326">
        <v>9194598</v>
      </c>
      <c r="B3459" s="329" t="s">
        <v>1531</v>
      </c>
      <c r="C3459" s="23"/>
      <c r="D3459" s="23">
        <v>30</v>
      </c>
      <c r="E3459" s="24">
        <v>869.96</v>
      </c>
      <c r="F3459" s="24">
        <f>E3459/100*$I$2*Main!$AF$2</f>
        <v>0</v>
      </c>
      <c r="G3459" s="25">
        <f>F3459*Main!$AF$4</f>
        <v>0</v>
      </c>
      <c r="H3459" s="151"/>
    </row>
    <row r="3460" spans="1:8">
      <c r="A3460" s="326">
        <v>9211574</v>
      </c>
      <c r="B3460" s="329" t="s">
        <v>1532</v>
      </c>
      <c r="C3460" s="23"/>
      <c r="D3460" s="23">
        <v>30</v>
      </c>
      <c r="E3460" s="24">
        <v>910.25</v>
      </c>
      <c r="F3460" s="24">
        <f>E3460/100*$I$2*Main!$AF$2</f>
        <v>0</v>
      </c>
      <c r="G3460" s="25">
        <f>F3460*Main!$AF$4</f>
        <v>0</v>
      </c>
      <c r="H3460" s="151"/>
    </row>
    <row r="3461" spans="1:8">
      <c r="A3461" s="326">
        <v>9194599</v>
      </c>
      <c r="B3461" s="329" t="s">
        <v>1533</v>
      </c>
      <c r="C3461" s="23"/>
      <c r="D3461" s="23">
        <v>30</v>
      </c>
      <c r="E3461" s="24">
        <v>930.38</v>
      </c>
      <c r="F3461" s="24">
        <f>E3461/100*$I$2*Main!$AF$2</f>
        <v>0</v>
      </c>
      <c r="G3461" s="25">
        <f>F3461*Main!$AF$4</f>
        <v>0</v>
      </c>
      <c r="H3461" s="151"/>
    </row>
    <row r="3462" spans="1:8">
      <c r="A3462" s="326">
        <v>9211576</v>
      </c>
      <c r="B3462" s="329" t="s">
        <v>4053</v>
      </c>
      <c r="C3462" s="23" t="s">
        <v>52</v>
      </c>
      <c r="D3462" s="23">
        <v>30</v>
      </c>
      <c r="E3462" s="24">
        <v>950.53</v>
      </c>
      <c r="F3462" s="24">
        <f>E3462/100*$I$2*Main!$AF$2</f>
        <v>0</v>
      </c>
      <c r="G3462" s="25">
        <f>F3462*Main!$AF$4</f>
        <v>0</v>
      </c>
      <c r="H3462" s="151"/>
    </row>
    <row r="3463" spans="1:8">
      <c r="A3463" s="326">
        <v>9194600</v>
      </c>
      <c r="B3463" s="329" t="s">
        <v>4054</v>
      </c>
      <c r="C3463" s="23" t="s">
        <v>52</v>
      </c>
      <c r="D3463" s="23">
        <v>30</v>
      </c>
      <c r="E3463" s="24">
        <v>1393.54</v>
      </c>
      <c r="F3463" s="24">
        <f>E3463/100*$I$2*Main!$AF$2</f>
        <v>0</v>
      </c>
      <c r="G3463" s="25">
        <f>F3463*Main!$AF$4</f>
        <v>0</v>
      </c>
      <c r="H3463" s="151"/>
    </row>
    <row r="3464" spans="1:8">
      <c r="A3464" s="326">
        <v>9194618</v>
      </c>
      <c r="B3464" s="329" t="s">
        <v>1534</v>
      </c>
      <c r="C3464" s="23"/>
      <c r="D3464" s="23">
        <v>10</v>
      </c>
      <c r="E3464" s="24">
        <v>280.32</v>
      </c>
      <c r="F3464" s="24">
        <f>E3464/100*$I$2*Main!$AF$2</f>
        <v>0</v>
      </c>
      <c r="G3464" s="25">
        <f>F3464*Main!$AF$4</f>
        <v>0</v>
      </c>
      <c r="H3464" s="151"/>
    </row>
    <row r="3465" spans="1:8">
      <c r="A3465" s="326">
        <v>9194601</v>
      </c>
      <c r="B3465" s="329" t="s">
        <v>4060</v>
      </c>
      <c r="C3465" s="23" t="s">
        <v>52</v>
      </c>
      <c r="D3465" s="23">
        <v>30</v>
      </c>
      <c r="E3465" s="24">
        <v>809.56</v>
      </c>
      <c r="F3465" s="24">
        <f>E3465/100*$I$2*Main!$AF$2</f>
        <v>0</v>
      </c>
      <c r="G3465" s="25">
        <f>F3465*Main!$AF$4</f>
        <v>0</v>
      </c>
      <c r="H3465" s="151"/>
    </row>
    <row r="3466" spans="1:8">
      <c r="A3466" s="326">
        <v>9194602</v>
      </c>
      <c r="B3466" s="329" t="s">
        <v>1553</v>
      </c>
      <c r="C3466" s="23"/>
      <c r="D3466" s="23">
        <v>30</v>
      </c>
      <c r="E3466" s="24">
        <v>839.75</v>
      </c>
      <c r="F3466" s="24">
        <f>E3466/100*$I$2*Main!$AF$2</f>
        <v>0</v>
      </c>
      <c r="G3466" s="25">
        <f>F3466*Main!$AF$4</f>
        <v>0</v>
      </c>
      <c r="H3466" s="151"/>
    </row>
    <row r="3467" spans="1:8">
      <c r="A3467" s="326">
        <v>9194603</v>
      </c>
      <c r="B3467" s="329" t="s">
        <v>1554</v>
      </c>
      <c r="C3467" s="23"/>
      <c r="D3467" s="23">
        <v>30</v>
      </c>
      <c r="E3467" s="24">
        <v>869.96</v>
      </c>
      <c r="F3467" s="24">
        <f>E3467/100*$I$2*Main!$AF$2</f>
        <v>0</v>
      </c>
      <c r="G3467" s="25">
        <f>F3467*Main!$AF$4</f>
        <v>0</v>
      </c>
      <c r="H3467" s="151"/>
    </row>
    <row r="3468" spans="1:8">
      <c r="A3468" s="326">
        <v>9211577</v>
      </c>
      <c r="B3468" s="329" t="s">
        <v>1555</v>
      </c>
      <c r="C3468" s="23"/>
      <c r="D3468" s="23">
        <v>30</v>
      </c>
      <c r="E3468" s="24">
        <v>910.25</v>
      </c>
      <c r="F3468" s="24">
        <f>E3468/100*$I$2*Main!$AF$2</f>
        <v>0</v>
      </c>
      <c r="G3468" s="25">
        <f>F3468*Main!$AF$4</f>
        <v>0</v>
      </c>
      <c r="H3468" s="151"/>
    </row>
    <row r="3469" spans="1:8">
      <c r="A3469" s="326">
        <v>9194604</v>
      </c>
      <c r="B3469" s="329" t="s">
        <v>1556</v>
      </c>
      <c r="C3469" s="23"/>
      <c r="D3469" s="23">
        <v>30</v>
      </c>
      <c r="E3469" s="24">
        <v>930.38</v>
      </c>
      <c r="F3469" s="24">
        <f>E3469/100*$I$2*Main!$AF$2</f>
        <v>0</v>
      </c>
      <c r="G3469" s="25">
        <f>F3469*Main!$AF$4</f>
        <v>0</v>
      </c>
      <c r="H3469" s="151"/>
    </row>
    <row r="3470" spans="1:8">
      <c r="A3470" s="326">
        <v>9211579</v>
      </c>
      <c r="B3470" s="329" t="s">
        <v>4061</v>
      </c>
      <c r="C3470" s="23" t="s">
        <v>52</v>
      </c>
      <c r="D3470" s="23">
        <v>30</v>
      </c>
      <c r="E3470" s="24">
        <v>950.53</v>
      </c>
      <c r="F3470" s="24">
        <f>E3470/100*$I$2*Main!$AF$2</f>
        <v>0</v>
      </c>
      <c r="G3470" s="25">
        <f>F3470*Main!$AF$4</f>
        <v>0</v>
      </c>
      <c r="H3470" s="151"/>
    </row>
    <row r="3471" spans="1:8">
      <c r="A3471" s="326">
        <v>9194605</v>
      </c>
      <c r="B3471" s="329" t="s">
        <v>4062</v>
      </c>
      <c r="C3471" s="23" t="s">
        <v>52</v>
      </c>
      <c r="D3471" s="23">
        <v>30</v>
      </c>
      <c r="E3471" s="24">
        <v>1393.54</v>
      </c>
      <c r="F3471" s="24">
        <f>E3471/100*$I$2*Main!$AF$2</f>
        <v>0</v>
      </c>
      <c r="G3471" s="25">
        <f>F3471*Main!$AF$4</f>
        <v>0</v>
      </c>
      <c r="H3471" s="151"/>
    </row>
    <row r="3472" spans="1:8">
      <c r="A3472" s="326">
        <v>9194620</v>
      </c>
      <c r="B3472" s="329" t="s">
        <v>1557</v>
      </c>
      <c r="C3472" s="23"/>
      <c r="D3472" s="23">
        <v>10</v>
      </c>
      <c r="E3472" s="24">
        <v>280.32</v>
      </c>
      <c r="F3472" s="24">
        <f>E3472/100*$I$2*Main!$AF$2</f>
        <v>0</v>
      </c>
      <c r="G3472" s="25">
        <f>F3472*Main!$AF$4</f>
        <v>0</v>
      </c>
      <c r="H3472" s="151"/>
    </row>
    <row r="3473" spans="1:8">
      <c r="A3473" s="326">
        <v>9194606</v>
      </c>
      <c r="B3473" s="329" t="s">
        <v>4067</v>
      </c>
      <c r="C3473" s="23" t="s">
        <v>52</v>
      </c>
      <c r="D3473" s="23">
        <v>30</v>
      </c>
      <c r="E3473" s="24">
        <v>809.56</v>
      </c>
      <c r="F3473" s="24">
        <f>E3473/100*$I$2*Main!$AF$2</f>
        <v>0</v>
      </c>
      <c r="G3473" s="25">
        <f>F3473*Main!$AF$4</f>
        <v>0</v>
      </c>
      <c r="H3473" s="151"/>
    </row>
    <row r="3474" spans="1:8">
      <c r="A3474" s="326">
        <v>9194607</v>
      </c>
      <c r="B3474" s="329" t="s">
        <v>1574</v>
      </c>
      <c r="C3474" s="23"/>
      <c r="D3474" s="23">
        <v>30</v>
      </c>
      <c r="E3474" s="24">
        <v>839.75</v>
      </c>
      <c r="F3474" s="24">
        <f>E3474/100*$I$2*Main!$AF$2</f>
        <v>0</v>
      </c>
      <c r="G3474" s="25">
        <f>F3474*Main!$AF$4</f>
        <v>0</v>
      </c>
      <c r="H3474" s="151"/>
    </row>
    <row r="3475" spans="1:8">
      <c r="A3475" s="326">
        <v>9194608</v>
      </c>
      <c r="B3475" s="329" t="s">
        <v>1575</v>
      </c>
      <c r="C3475" s="23"/>
      <c r="D3475" s="23">
        <v>30</v>
      </c>
      <c r="E3475" s="24">
        <v>869.96</v>
      </c>
      <c r="F3475" s="24">
        <f>E3475/100*$I$2*Main!$AF$2</f>
        <v>0</v>
      </c>
      <c r="G3475" s="25">
        <f>F3475*Main!$AF$4</f>
        <v>0</v>
      </c>
      <c r="H3475" s="151"/>
    </row>
    <row r="3476" spans="1:8">
      <c r="A3476" s="326">
        <v>9211580</v>
      </c>
      <c r="B3476" s="329" t="s">
        <v>1576</v>
      </c>
      <c r="C3476" s="23"/>
      <c r="D3476" s="23">
        <v>30</v>
      </c>
      <c r="E3476" s="24">
        <v>910.25</v>
      </c>
      <c r="F3476" s="24">
        <f>E3476/100*$I$2*Main!$AF$2</f>
        <v>0</v>
      </c>
      <c r="G3476" s="25">
        <f>F3476*Main!$AF$4</f>
        <v>0</v>
      </c>
      <c r="H3476" s="151"/>
    </row>
    <row r="3477" spans="1:8">
      <c r="A3477" s="326">
        <v>9194609</v>
      </c>
      <c r="B3477" s="329" t="s">
        <v>1577</v>
      </c>
      <c r="C3477" s="23"/>
      <c r="D3477" s="23">
        <v>30</v>
      </c>
      <c r="E3477" s="24">
        <v>930.38</v>
      </c>
      <c r="F3477" s="24">
        <f>E3477/100*$I$2*Main!$AF$2</f>
        <v>0</v>
      </c>
      <c r="G3477" s="25">
        <f>F3477*Main!$AF$4</f>
        <v>0</v>
      </c>
      <c r="H3477" s="151"/>
    </row>
    <row r="3478" spans="1:8">
      <c r="A3478" s="326">
        <v>9211581</v>
      </c>
      <c r="B3478" s="329" t="s">
        <v>4068</v>
      </c>
      <c r="C3478" s="23" t="s">
        <v>52</v>
      </c>
      <c r="D3478" s="23">
        <v>30</v>
      </c>
      <c r="E3478" s="24">
        <v>950.53</v>
      </c>
      <c r="F3478" s="24">
        <f>E3478/100*$I$2*Main!$AF$2</f>
        <v>0</v>
      </c>
      <c r="G3478" s="25">
        <f>F3478*Main!$AF$4</f>
        <v>0</v>
      </c>
      <c r="H3478" s="151"/>
    </row>
    <row r="3479" spans="1:8">
      <c r="A3479" s="326">
        <v>9194610</v>
      </c>
      <c r="B3479" s="329" t="s">
        <v>4069</v>
      </c>
      <c r="C3479" s="23" t="s">
        <v>52</v>
      </c>
      <c r="D3479" s="23">
        <v>30</v>
      </c>
      <c r="E3479" s="24">
        <v>1393.54</v>
      </c>
      <c r="F3479" s="24">
        <f>E3479/100*$I$2*Main!$AF$2</f>
        <v>0</v>
      </c>
      <c r="G3479" s="25">
        <f>F3479*Main!$AF$4</f>
        <v>0</v>
      </c>
      <c r="H3479" s="151"/>
    </row>
    <row r="3480" spans="1:8">
      <c r="A3480" s="326">
        <v>9194622</v>
      </c>
      <c r="B3480" s="329" t="s">
        <v>1578</v>
      </c>
      <c r="C3480" s="23"/>
      <c r="D3480" s="23">
        <v>10</v>
      </c>
      <c r="E3480" s="24">
        <v>280.32</v>
      </c>
      <c r="F3480" s="24">
        <f>E3480/100*$I$2*Main!$AF$2</f>
        <v>0</v>
      </c>
      <c r="G3480" s="25">
        <f>F3480*Main!$AF$4</f>
        <v>0</v>
      </c>
      <c r="H3480" s="151"/>
    </row>
    <row r="3481" spans="1:8">
      <c r="A3481" s="327">
        <v>9182247</v>
      </c>
      <c r="B3481" s="329" t="s">
        <v>3198</v>
      </c>
      <c r="C3481" s="23"/>
      <c r="D3481" s="23">
        <v>1</v>
      </c>
      <c r="E3481" s="24">
        <v>9784.7900000000009</v>
      </c>
      <c r="F3481" s="24">
        <f>E3481/100*$I$2*Main!$AF$2</f>
        <v>0</v>
      </c>
      <c r="G3481" s="25">
        <f>F3481*Main!$AF$4</f>
        <v>0</v>
      </c>
      <c r="H3481" s="151"/>
    </row>
    <row r="3482" spans="1:8">
      <c r="A3482" s="327">
        <v>9182249</v>
      </c>
      <c r="B3482" s="329" t="s">
        <v>3199</v>
      </c>
      <c r="C3482" s="23"/>
      <c r="D3482" s="23">
        <v>1</v>
      </c>
      <c r="E3482" s="24">
        <v>9784.7900000000009</v>
      </c>
      <c r="F3482" s="24">
        <f>E3482/100*$I$2*Main!$AF$2</f>
        <v>0</v>
      </c>
      <c r="G3482" s="25">
        <f>F3482*Main!$AF$4</f>
        <v>0</v>
      </c>
      <c r="H3482" s="151"/>
    </row>
    <row r="3483" spans="1:8">
      <c r="A3483" s="327">
        <v>9182250</v>
      </c>
      <c r="B3483" s="329" t="s">
        <v>3200</v>
      </c>
      <c r="C3483" s="23"/>
      <c r="D3483" s="23">
        <v>1</v>
      </c>
      <c r="E3483" s="24">
        <v>9784.7900000000009</v>
      </c>
      <c r="F3483" s="24">
        <f>E3483/100*$I$2*Main!$AF$2</f>
        <v>0</v>
      </c>
      <c r="G3483" s="25">
        <f>F3483*Main!$AF$4</f>
        <v>0</v>
      </c>
      <c r="H3483" s="151"/>
    </row>
    <row r="3484" spans="1:8">
      <c r="A3484" s="327">
        <v>9278248</v>
      </c>
      <c r="B3484" s="329" t="s">
        <v>3201</v>
      </c>
      <c r="C3484" s="23"/>
      <c r="D3484" s="23">
        <v>30</v>
      </c>
      <c r="E3484" s="24">
        <v>822.95</v>
      </c>
      <c r="F3484" s="24">
        <f>E3484/100*$I$2*Main!$AF$2</f>
        <v>0</v>
      </c>
      <c r="G3484" s="25">
        <f>F3484*Main!$AF$4</f>
        <v>0</v>
      </c>
      <c r="H3484" s="151"/>
    </row>
    <row r="3485" spans="1:8">
      <c r="A3485" s="327">
        <v>9230269</v>
      </c>
      <c r="B3485" s="329" t="s">
        <v>3202</v>
      </c>
      <c r="C3485" s="23"/>
      <c r="D3485" s="23">
        <v>30</v>
      </c>
      <c r="E3485" s="24">
        <v>822.95</v>
      </c>
      <c r="F3485" s="24">
        <f>E3485/100*$I$2*Main!$AF$2</f>
        <v>0</v>
      </c>
      <c r="G3485" s="25">
        <f>F3485*Main!$AF$4</f>
        <v>0</v>
      </c>
      <c r="H3485" s="151"/>
    </row>
    <row r="3486" spans="1:8">
      <c r="A3486" s="327">
        <v>9230268</v>
      </c>
      <c r="B3486" s="329" t="s">
        <v>3203</v>
      </c>
      <c r="C3486" s="23"/>
      <c r="D3486" s="23">
        <v>30</v>
      </c>
      <c r="E3486" s="24">
        <v>822.95</v>
      </c>
      <c r="F3486" s="24">
        <f>E3486/100*$I$2*Main!$AF$2</f>
        <v>0</v>
      </c>
      <c r="G3486" s="25">
        <f>F3486*Main!$AF$4</f>
        <v>0</v>
      </c>
      <c r="H3486" s="151"/>
    </row>
    <row r="3487" spans="1:8">
      <c r="A3487" s="327">
        <v>9278250</v>
      </c>
      <c r="B3487" s="329" t="s">
        <v>3204</v>
      </c>
      <c r="C3487" s="23"/>
      <c r="D3487" s="23">
        <v>15</v>
      </c>
      <c r="E3487" s="24">
        <v>666.62</v>
      </c>
      <c r="F3487" s="24">
        <f>E3487/100*$I$2*Main!$AF$2</f>
        <v>0</v>
      </c>
      <c r="G3487" s="25">
        <f>F3487*Main!$AF$4</f>
        <v>0</v>
      </c>
      <c r="H3487" s="151"/>
    </row>
    <row r="3488" spans="1:8">
      <c r="A3488" s="327">
        <v>9182230</v>
      </c>
      <c r="B3488" s="329" t="s">
        <v>3205</v>
      </c>
      <c r="C3488" s="23"/>
      <c r="D3488" s="23">
        <v>15</v>
      </c>
      <c r="E3488" s="24">
        <v>666.62</v>
      </c>
      <c r="F3488" s="24">
        <f>E3488/100*$I$2*Main!$AF$2</f>
        <v>0</v>
      </c>
      <c r="G3488" s="25">
        <f>F3488*Main!$AF$4</f>
        <v>0</v>
      </c>
      <c r="H3488" s="151"/>
    </row>
    <row r="3489" spans="1:8">
      <c r="A3489" s="327">
        <v>9278249</v>
      </c>
      <c r="B3489" s="329" t="s">
        <v>3206</v>
      </c>
      <c r="C3489" s="23"/>
      <c r="D3489" s="23">
        <v>15</v>
      </c>
      <c r="E3489" s="24">
        <v>666.62</v>
      </c>
      <c r="F3489" s="24">
        <f>E3489/100*$I$2*Main!$AF$2</f>
        <v>0</v>
      </c>
      <c r="G3489" s="25">
        <f>F3489*Main!$AF$4</f>
        <v>0</v>
      </c>
      <c r="H3489" s="151"/>
    </row>
    <row r="3490" spans="1:8">
      <c r="A3490" s="326">
        <v>9182256</v>
      </c>
      <c r="B3490" s="329" t="s">
        <v>943</v>
      </c>
      <c r="C3490" s="23"/>
      <c r="D3490" s="23">
        <v>1</v>
      </c>
      <c r="E3490" s="24">
        <v>4582.8999999999996</v>
      </c>
      <c r="F3490" s="24">
        <f>E3490/100*$I$2*Main!$AF$2</f>
        <v>0</v>
      </c>
      <c r="G3490" s="25">
        <f>F3490*Main!$AF$4</f>
        <v>0</v>
      </c>
      <c r="H3490" s="151"/>
    </row>
    <row r="3491" spans="1:8">
      <c r="A3491" s="326">
        <v>9211067</v>
      </c>
      <c r="B3491" s="329" t="s">
        <v>944</v>
      </c>
      <c r="C3491" s="23"/>
      <c r="D3491" s="23">
        <v>1</v>
      </c>
      <c r="E3491" s="24">
        <v>6354.36</v>
      </c>
      <c r="F3491" s="24">
        <f>E3491/100*$I$2*Main!$AF$2</f>
        <v>0</v>
      </c>
      <c r="G3491" s="25">
        <f>F3491*Main!$AF$4</f>
        <v>0</v>
      </c>
      <c r="H3491" s="151"/>
    </row>
    <row r="3492" spans="1:8">
      <c r="A3492" s="326">
        <v>9182257</v>
      </c>
      <c r="B3492" s="329" t="s">
        <v>945</v>
      </c>
      <c r="C3492" s="23"/>
      <c r="D3492" s="23">
        <v>1</v>
      </c>
      <c r="E3492" s="24">
        <v>6874.31</v>
      </c>
      <c r="F3492" s="24">
        <f>E3492/100*$I$2*Main!$AF$2</f>
        <v>0</v>
      </c>
      <c r="G3492" s="25">
        <f>F3492*Main!$AF$4</f>
        <v>0</v>
      </c>
      <c r="H3492" s="151"/>
    </row>
    <row r="3493" spans="1:8">
      <c r="A3493" s="326">
        <v>9211078</v>
      </c>
      <c r="B3493" s="329" t="s">
        <v>946</v>
      </c>
      <c r="C3493" s="23"/>
      <c r="D3493" s="23">
        <v>1</v>
      </c>
      <c r="E3493" s="24">
        <v>7262.11</v>
      </c>
      <c r="F3493" s="24">
        <f>E3493/100*$I$2*Main!$AF$2</f>
        <v>0</v>
      </c>
      <c r="G3493" s="25">
        <f>F3493*Main!$AF$4</f>
        <v>0</v>
      </c>
      <c r="H3493" s="151"/>
    </row>
    <row r="3494" spans="1:8">
      <c r="A3494" s="326">
        <v>9182258</v>
      </c>
      <c r="B3494" s="329" t="s">
        <v>3685</v>
      </c>
      <c r="C3494" s="23" t="s">
        <v>52</v>
      </c>
      <c r="D3494" s="23">
        <v>1</v>
      </c>
      <c r="E3494" s="24">
        <v>8249.2000000000007</v>
      </c>
      <c r="F3494" s="24">
        <f>E3494/100*$I$2*Main!$AF$2</f>
        <v>0</v>
      </c>
      <c r="G3494" s="25">
        <f>F3494*Main!$AF$4</f>
        <v>0</v>
      </c>
      <c r="H3494" s="151"/>
    </row>
    <row r="3495" spans="1:8">
      <c r="A3495" s="326">
        <v>9182261</v>
      </c>
      <c r="B3495" s="329" t="s">
        <v>986</v>
      </c>
      <c r="C3495" s="23"/>
      <c r="D3495" s="23">
        <v>1</v>
      </c>
      <c r="E3495" s="24">
        <v>4582.8999999999996</v>
      </c>
      <c r="F3495" s="24">
        <f>E3495/100*$I$2*Main!$AF$2</f>
        <v>0</v>
      </c>
      <c r="G3495" s="25">
        <f>F3495*Main!$AF$4</f>
        <v>0</v>
      </c>
      <c r="H3495" s="151"/>
    </row>
    <row r="3496" spans="1:8">
      <c r="A3496" s="326">
        <v>9211652</v>
      </c>
      <c r="B3496" s="329" t="s">
        <v>987</v>
      </c>
      <c r="C3496" s="23"/>
      <c r="D3496" s="23">
        <v>1</v>
      </c>
      <c r="E3496" s="24">
        <v>6354.36</v>
      </c>
      <c r="F3496" s="24">
        <f>E3496/100*$I$2*Main!$AF$2</f>
        <v>0</v>
      </c>
      <c r="G3496" s="25">
        <f>F3496*Main!$AF$4</f>
        <v>0</v>
      </c>
      <c r="H3496" s="151"/>
    </row>
    <row r="3497" spans="1:8">
      <c r="A3497" s="326">
        <v>9182262</v>
      </c>
      <c r="B3497" s="329" t="s">
        <v>988</v>
      </c>
      <c r="C3497" s="23"/>
      <c r="D3497" s="23">
        <v>1</v>
      </c>
      <c r="E3497" s="24">
        <v>6874.31</v>
      </c>
      <c r="F3497" s="24">
        <f>E3497/100*$I$2*Main!$AF$2</f>
        <v>0</v>
      </c>
      <c r="G3497" s="25">
        <f>F3497*Main!$AF$4</f>
        <v>0</v>
      </c>
      <c r="H3497" s="151"/>
    </row>
    <row r="3498" spans="1:8">
      <c r="A3498" s="326">
        <v>9211653</v>
      </c>
      <c r="B3498" s="329" t="s">
        <v>989</v>
      </c>
      <c r="C3498" s="23"/>
      <c r="D3498" s="23">
        <v>1</v>
      </c>
      <c r="E3498" s="24">
        <v>7262.11</v>
      </c>
      <c r="F3498" s="24">
        <f>E3498/100*$I$2*Main!$AF$2</f>
        <v>0</v>
      </c>
      <c r="G3498" s="25">
        <f>F3498*Main!$AF$4</f>
        <v>0</v>
      </c>
      <c r="H3498" s="151"/>
    </row>
    <row r="3499" spans="1:8">
      <c r="A3499" s="326">
        <v>9182263</v>
      </c>
      <c r="B3499" s="329" t="s">
        <v>3743</v>
      </c>
      <c r="C3499" s="23" t="s">
        <v>52</v>
      </c>
      <c r="D3499" s="23">
        <v>1</v>
      </c>
      <c r="E3499" s="24">
        <v>8249.2000000000007</v>
      </c>
      <c r="F3499" s="24">
        <f>E3499/100*$I$2*Main!$AF$2</f>
        <v>0</v>
      </c>
      <c r="G3499" s="25">
        <f>F3499*Main!$AF$4</f>
        <v>0</v>
      </c>
      <c r="H3499" s="151"/>
    </row>
    <row r="3500" spans="1:8">
      <c r="A3500" s="326">
        <v>9182266</v>
      </c>
      <c r="B3500" s="329" t="s">
        <v>3952</v>
      </c>
      <c r="C3500" s="23" t="s">
        <v>52</v>
      </c>
      <c r="D3500" s="23">
        <v>1</v>
      </c>
      <c r="E3500" s="24">
        <v>4582.8999999999996</v>
      </c>
      <c r="F3500" s="24">
        <f>E3500/100*$I$2*Main!$AF$2</f>
        <v>0</v>
      </c>
      <c r="G3500" s="25">
        <f>F3500*Main!$AF$4</f>
        <v>0</v>
      </c>
      <c r="H3500" s="151"/>
    </row>
    <row r="3501" spans="1:8">
      <c r="A3501" s="326">
        <v>9211654</v>
      </c>
      <c r="B3501" s="329" t="s">
        <v>3953</v>
      </c>
      <c r="C3501" s="23" t="s">
        <v>52</v>
      </c>
      <c r="D3501" s="23">
        <v>1</v>
      </c>
      <c r="E3501" s="24">
        <v>6354.36</v>
      </c>
      <c r="F3501" s="24">
        <f>E3501/100*$I$2*Main!$AF$2</f>
        <v>0</v>
      </c>
      <c r="G3501" s="25">
        <f>F3501*Main!$AF$4</f>
        <v>0</v>
      </c>
      <c r="H3501" s="151"/>
    </row>
    <row r="3502" spans="1:8">
      <c r="A3502" s="326">
        <v>9182267</v>
      </c>
      <c r="B3502" s="329" t="s">
        <v>3954</v>
      </c>
      <c r="C3502" s="23" t="s">
        <v>52</v>
      </c>
      <c r="D3502" s="23">
        <v>1</v>
      </c>
      <c r="E3502" s="24">
        <v>6874.31</v>
      </c>
      <c r="F3502" s="24">
        <f>E3502/100*$I$2*Main!$AF$2</f>
        <v>0</v>
      </c>
      <c r="G3502" s="25">
        <f>F3502*Main!$AF$4</f>
        <v>0</v>
      </c>
      <c r="H3502" s="151"/>
    </row>
    <row r="3503" spans="1:8">
      <c r="A3503" s="326">
        <v>9211655</v>
      </c>
      <c r="B3503" s="329" t="s">
        <v>3955</v>
      </c>
      <c r="C3503" s="23" t="s">
        <v>52</v>
      </c>
      <c r="D3503" s="23">
        <v>1</v>
      </c>
      <c r="E3503" s="24">
        <v>7262.11</v>
      </c>
      <c r="F3503" s="24">
        <f>E3503/100*$I$2*Main!$AF$2</f>
        <v>0</v>
      </c>
      <c r="G3503" s="25">
        <f>F3503*Main!$AF$4</f>
        <v>0</v>
      </c>
      <c r="H3503" s="151"/>
    </row>
    <row r="3504" spans="1:8">
      <c r="A3504" s="326">
        <v>9182268</v>
      </c>
      <c r="B3504" s="329" t="s">
        <v>3956</v>
      </c>
      <c r="C3504" s="23" t="s">
        <v>52</v>
      </c>
      <c r="D3504" s="23">
        <v>1</v>
      </c>
      <c r="E3504" s="24">
        <v>8249.2000000000007</v>
      </c>
      <c r="F3504" s="24">
        <f>E3504/100*$I$2*Main!$AF$2</f>
        <v>0</v>
      </c>
      <c r="G3504" s="25">
        <f>F3504*Main!$AF$4</f>
        <v>0</v>
      </c>
      <c r="H3504" s="151"/>
    </row>
    <row r="3505" spans="1:8">
      <c r="A3505" s="326">
        <v>9194843</v>
      </c>
      <c r="B3505" s="329" t="s">
        <v>1537</v>
      </c>
      <c r="C3505" s="23"/>
      <c r="D3505" s="23">
        <v>1</v>
      </c>
      <c r="E3505" s="24">
        <v>4538.83</v>
      </c>
      <c r="F3505" s="24">
        <f>E3505/100*$I$2*Main!$AF$2</f>
        <v>0</v>
      </c>
      <c r="G3505" s="25">
        <f>F3505*Main!$AF$4</f>
        <v>0</v>
      </c>
      <c r="H3505" s="151"/>
    </row>
    <row r="3506" spans="1:8">
      <c r="A3506" s="326">
        <v>9194844</v>
      </c>
      <c r="B3506" s="329" t="s">
        <v>1538</v>
      </c>
      <c r="C3506" s="23"/>
      <c r="D3506" s="23">
        <v>1</v>
      </c>
      <c r="E3506" s="24">
        <v>6354.36</v>
      </c>
      <c r="F3506" s="24">
        <f>E3506/100*$I$2*Main!$AF$2</f>
        <v>0</v>
      </c>
      <c r="G3506" s="25">
        <f>F3506*Main!$AF$4</f>
        <v>0</v>
      </c>
      <c r="H3506" s="151"/>
    </row>
    <row r="3507" spans="1:8">
      <c r="A3507" s="326">
        <v>9194845</v>
      </c>
      <c r="B3507" s="329" t="s">
        <v>1539</v>
      </c>
      <c r="C3507" s="23"/>
      <c r="D3507" s="23">
        <v>1</v>
      </c>
      <c r="E3507" s="24">
        <v>5900.48</v>
      </c>
      <c r="F3507" s="24">
        <f>E3507/100*$I$2*Main!$AF$2</f>
        <v>0</v>
      </c>
      <c r="G3507" s="25">
        <f>F3507*Main!$AF$4</f>
        <v>0</v>
      </c>
      <c r="H3507" s="151"/>
    </row>
    <row r="3508" spans="1:8">
      <c r="A3508" s="326">
        <v>9194846</v>
      </c>
      <c r="B3508" s="329" t="s">
        <v>4056</v>
      </c>
      <c r="C3508" s="23" t="s">
        <v>52</v>
      </c>
      <c r="D3508" s="23">
        <v>1</v>
      </c>
      <c r="E3508" s="24">
        <v>7262.11</v>
      </c>
      <c r="F3508" s="24">
        <f>E3508/100*$I$2*Main!$AF$2</f>
        <v>0</v>
      </c>
      <c r="G3508" s="25">
        <f>F3508*Main!$AF$4</f>
        <v>0</v>
      </c>
      <c r="H3508" s="151"/>
    </row>
    <row r="3509" spans="1:8">
      <c r="A3509" s="326">
        <v>9194847</v>
      </c>
      <c r="B3509" s="329" t="s">
        <v>4057</v>
      </c>
      <c r="C3509" s="23" t="s">
        <v>52</v>
      </c>
      <c r="D3509" s="23">
        <v>1</v>
      </c>
      <c r="E3509" s="24">
        <v>8169.88</v>
      </c>
      <c r="F3509" s="24">
        <f>E3509/100*$I$2*Main!$AF$2</f>
        <v>0</v>
      </c>
      <c r="G3509" s="25">
        <f>F3509*Main!$AF$4</f>
        <v>0</v>
      </c>
      <c r="H3509" s="151"/>
    </row>
    <row r="3510" spans="1:8">
      <c r="A3510" s="326">
        <v>9194852</v>
      </c>
      <c r="B3510" s="329" t="s">
        <v>1560</v>
      </c>
      <c r="C3510" s="23"/>
      <c r="D3510" s="23">
        <v>1</v>
      </c>
      <c r="E3510" s="24">
        <v>4538.83</v>
      </c>
      <c r="F3510" s="24">
        <f>E3510/100*$I$2*Main!$AF$2</f>
        <v>0</v>
      </c>
      <c r="G3510" s="25">
        <f>F3510*Main!$AF$4</f>
        <v>0</v>
      </c>
      <c r="H3510" s="151"/>
    </row>
    <row r="3511" spans="1:8">
      <c r="A3511" s="326">
        <v>9194853</v>
      </c>
      <c r="B3511" s="329" t="s">
        <v>1561</v>
      </c>
      <c r="C3511" s="23"/>
      <c r="D3511" s="23">
        <v>1</v>
      </c>
      <c r="E3511" s="24">
        <v>6354.36</v>
      </c>
      <c r="F3511" s="24">
        <f>E3511/100*$I$2*Main!$AF$2</f>
        <v>0</v>
      </c>
      <c r="G3511" s="25">
        <f>F3511*Main!$AF$4</f>
        <v>0</v>
      </c>
      <c r="H3511" s="151"/>
    </row>
    <row r="3512" spans="1:8">
      <c r="A3512" s="326">
        <v>9194854</v>
      </c>
      <c r="B3512" s="329" t="s">
        <v>1562</v>
      </c>
      <c r="C3512" s="23"/>
      <c r="D3512" s="23">
        <v>1</v>
      </c>
      <c r="E3512" s="24">
        <v>5900.48</v>
      </c>
      <c r="F3512" s="24">
        <f>E3512/100*$I$2*Main!$AF$2</f>
        <v>0</v>
      </c>
      <c r="G3512" s="25">
        <f>F3512*Main!$AF$4</f>
        <v>0</v>
      </c>
      <c r="H3512" s="151"/>
    </row>
    <row r="3513" spans="1:8">
      <c r="A3513" s="326">
        <v>9194855</v>
      </c>
      <c r="B3513" s="329" t="s">
        <v>4064</v>
      </c>
      <c r="C3513" s="23" t="s">
        <v>52</v>
      </c>
      <c r="D3513" s="23">
        <v>1</v>
      </c>
      <c r="E3513" s="24">
        <v>7262.11</v>
      </c>
      <c r="F3513" s="24">
        <f>E3513/100*$I$2*Main!$AF$2</f>
        <v>0</v>
      </c>
      <c r="G3513" s="25">
        <f>F3513*Main!$AF$4</f>
        <v>0</v>
      </c>
      <c r="H3513" s="151"/>
    </row>
    <row r="3514" spans="1:8">
      <c r="A3514" s="326">
        <v>9194856</v>
      </c>
      <c r="B3514" s="329" t="s">
        <v>4065</v>
      </c>
      <c r="C3514" s="23" t="s">
        <v>52</v>
      </c>
      <c r="D3514" s="23">
        <v>1</v>
      </c>
      <c r="E3514" s="24">
        <v>8169.88</v>
      </c>
      <c r="F3514" s="24">
        <f>E3514/100*$I$2*Main!$AF$2</f>
        <v>0</v>
      </c>
      <c r="G3514" s="25">
        <f>F3514*Main!$AF$4</f>
        <v>0</v>
      </c>
      <c r="H3514" s="151"/>
    </row>
    <row r="3515" spans="1:8">
      <c r="A3515" s="326">
        <v>9194861</v>
      </c>
      <c r="B3515" s="329" t="s">
        <v>1579</v>
      </c>
      <c r="C3515" s="23"/>
      <c r="D3515" s="23">
        <v>1</v>
      </c>
      <c r="E3515" s="24">
        <v>4538.83</v>
      </c>
      <c r="F3515" s="24">
        <f>E3515/100*$I$2*Main!$AF$2</f>
        <v>0</v>
      </c>
      <c r="G3515" s="25">
        <f>F3515*Main!$AF$4</f>
        <v>0</v>
      </c>
      <c r="H3515" s="151"/>
    </row>
    <row r="3516" spans="1:8">
      <c r="A3516" s="326">
        <v>9194862</v>
      </c>
      <c r="B3516" s="329" t="s">
        <v>1580</v>
      </c>
      <c r="C3516" s="23"/>
      <c r="D3516" s="23">
        <v>1</v>
      </c>
      <c r="E3516" s="24">
        <v>6354.36</v>
      </c>
      <c r="F3516" s="24">
        <f>E3516/100*$I$2*Main!$AF$2</f>
        <v>0</v>
      </c>
      <c r="G3516" s="25">
        <f>F3516*Main!$AF$4</f>
        <v>0</v>
      </c>
      <c r="H3516" s="151"/>
    </row>
    <row r="3517" spans="1:8">
      <c r="A3517" s="326">
        <v>9194863</v>
      </c>
      <c r="B3517" s="329" t="s">
        <v>1581</v>
      </c>
      <c r="C3517" s="23"/>
      <c r="D3517" s="23">
        <v>1</v>
      </c>
      <c r="E3517" s="24">
        <v>5900.48</v>
      </c>
      <c r="F3517" s="24">
        <f>E3517/100*$I$2*Main!$AF$2</f>
        <v>0</v>
      </c>
      <c r="G3517" s="25">
        <f>F3517*Main!$AF$4</f>
        <v>0</v>
      </c>
      <c r="H3517" s="151"/>
    </row>
    <row r="3518" spans="1:8">
      <c r="A3518" s="326">
        <v>9194864</v>
      </c>
      <c r="B3518" s="329" t="s">
        <v>4070</v>
      </c>
      <c r="C3518" s="23" t="s">
        <v>52</v>
      </c>
      <c r="D3518" s="23">
        <v>1</v>
      </c>
      <c r="E3518" s="24">
        <v>7262.11</v>
      </c>
      <c r="F3518" s="24">
        <f>E3518/100*$I$2*Main!$AF$2</f>
        <v>0</v>
      </c>
      <c r="G3518" s="25">
        <f>F3518*Main!$AF$4</f>
        <v>0</v>
      </c>
      <c r="H3518" s="151"/>
    </row>
    <row r="3519" spans="1:8">
      <c r="A3519" s="326">
        <v>9194865</v>
      </c>
      <c r="B3519" s="329" t="s">
        <v>4071</v>
      </c>
      <c r="C3519" s="23" t="s">
        <v>52</v>
      </c>
      <c r="D3519" s="23">
        <v>1</v>
      </c>
      <c r="E3519" s="24">
        <v>8169.88</v>
      </c>
      <c r="F3519" s="24">
        <f>E3519/100*$I$2*Main!$AF$2</f>
        <v>0</v>
      </c>
      <c r="G3519" s="25">
        <f>F3519*Main!$AF$4</f>
        <v>0</v>
      </c>
      <c r="H3519" s="151"/>
    </row>
    <row r="3520" spans="1:8">
      <c r="A3520" s="327">
        <v>9278309</v>
      </c>
      <c r="B3520" s="329" t="s">
        <v>3207</v>
      </c>
      <c r="C3520" s="23"/>
      <c r="D3520" s="23">
        <v>1</v>
      </c>
      <c r="E3520" s="24">
        <v>9116.2099999999991</v>
      </c>
      <c r="F3520" s="24">
        <f>E3520/100*$I$2*Main!$AF$2</f>
        <v>0</v>
      </c>
      <c r="G3520" s="25">
        <f>F3520*Main!$AF$4</f>
        <v>0</v>
      </c>
      <c r="H3520" s="151"/>
    </row>
    <row r="3521" spans="1:8">
      <c r="A3521" s="327">
        <v>9278310</v>
      </c>
      <c r="B3521" s="329" t="s">
        <v>3208</v>
      </c>
      <c r="C3521" s="23"/>
      <c r="D3521" s="23">
        <v>1</v>
      </c>
      <c r="E3521" s="24">
        <v>12847.69</v>
      </c>
      <c r="F3521" s="24">
        <f>E3521/100*$I$2*Main!$AF$2</f>
        <v>0</v>
      </c>
      <c r="G3521" s="25">
        <f>F3521*Main!$AF$4</f>
        <v>0</v>
      </c>
      <c r="H3521" s="151"/>
    </row>
    <row r="3522" spans="1:8">
      <c r="A3522" s="327">
        <v>9209578</v>
      </c>
      <c r="B3522" s="329" t="s">
        <v>4522</v>
      </c>
      <c r="C3522" s="23"/>
      <c r="D3522" s="23">
        <v>1</v>
      </c>
      <c r="E3522" s="24">
        <v>7405.45</v>
      </c>
      <c r="F3522" s="24">
        <f>E3522/100*$I$2*Main!$AF$2</f>
        <v>0</v>
      </c>
      <c r="G3522" s="25">
        <f>F3522*Main!$AF$4</f>
        <v>0</v>
      </c>
      <c r="H3522" s="151"/>
    </row>
    <row r="3523" spans="1:8">
      <c r="A3523" s="327">
        <v>9209580</v>
      </c>
      <c r="B3523" s="329" t="s">
        <v>4523</v>
      </c>
      <c r="C3523" s="23"/>
      <c r="D3523" s="23">
        <v>1</v>
      </c>
      <c r="E3523" s="24">
        <v>7612.46</v>
      </c>
      <c r="F3523" s="24">
        <f>E3523/100*$I$2*Main!$AF$2</f>
        <v>0</v>
      </c>
      <c r="G3523" s="25">
        <f>F3523*Main!$AF$4</f>
        <v>0</v>
      </c>
      <c r="H3523" s="151"/>
    </row>
    <row r="3524" spans="1:8">
      <c r="A3524" s="327">
        <v>9209582</v>
      </c>
      <c r="B3524" s="329" t="s">
        <v>4524</v>
      </c>
      <c r="C3524" s="23" t="s">
        <v>52</v>
      </c>
      <c r="D3524" s="23">
        <v>1</v>
      </c>
      <c r="E3524" s="24">
        <v>11601.94</v>
      </c>
      <c r="F3524" s="24">
        <f>E3524/100*$I$2*Main!$AF$2</f>
        <v>0</v>
      </c>
      <c r="G3524" s="25">
        <f>F3524*Main!$AF$4</f>
        <v>0</v>
      </c>
      <c r="H3524" s="151"/>
    </row>
    <row r="3525" spans="1:8">
      <c r="A3525" s="327">
        <v>9209569</v>
      </c>
      <c r="B3525" s="329" t="s">
        <v>4525</v>
      </c>
      <c r="C3525" s="23"/>
      <c r="D3525" s="23">
        <v>1</v>
      </c>
      <c r="E3525" s="24">
        <v>7405.45</v>
      </c>
      <c r="F3525" s="24">
        <f>E3525/100*$I$2*Main!$AF$2</f>
        <v>0</v>
      </c>
      <c r="G3525" s="25">
        <f>F3525*Main!$AF$4</f>
        <v>0</v>
      </c>
      <c r="H3525" s="151"/>
    </row>
    <row r="3526" spans="1:8">
      <c r="A3526" s="327">
        <v>9209573</v>
      </c>
      <c r="B3526" s="329" t="s">
        <v>4526</v>
      </c>
      <c r="C3526" s="23"/>
      <c r="D3526" s="23">
        <v>1</v>
      </c>
      <c r="E3526" s="24">
        <v>7612.46</v>
      </c>
      <c r="F3526" s="24">
        <f>E3526/100*$I$2*Main!$AF$2</f>
        <v>0</v>
      </c>
      <c r="G3526" s="25">
        <f>F3526*Main!$AF$4</f>
        <v>0</v>
      </c>
      <c r="H3526" s="151"/>
    </row>
    <row r="3527" spans="1:8">
      <c r="A3527" s="327">
        <v>9209575</v>
      </c>
      <c r="B3527" s="329" t="s">
        <v>4527</v>
      </c>
      <c r="C3527" s="23" t="s">
        <v>52</v>
      </c>
      <c r="D3527" s="23">
        <v>1</v>
      </c>
      <c r="E3527" s="24">
        <v>11601.94</v>
      </c>
      <c r="F3527" s="24">
        <f>E3527/100*$I$2*Main!$AF$2</f>
        <v>0</v>
      </c>
      <c r="G3527" s="25">
        <f>F3527*Main!$AF$4</f>
        <v>0</v>
      </c>
      <c r="H3527" s="151"/>
    </row>
    <row r="3528" spans="1:8">
      <c r="A3528" s="327">
        <v>9213635</v>
      </c>
      <c r="B3528" s="329" t="s">
        <v>4528</v>
      </c>
      <c r="C3528" s="23" t="s">
        <v>52</v>
      </c>
      <c r="D3528" s="23">
        <v>1</v>
      </c>
      <c r="E3528" s="24">
        <v>7745.98</v>
      </c>
      <c r="F3528" s="24">
        <f>E3528/100*$I$2*Main!$AF$2</f>
        <v>0</v>
      </c>
      <c r="G3528" s="25">
        <f>F3528*Main!$AF$4</f>
        <v>0</v>
      </c>
      <c r="H3528" s="151"/>
    </row>
    <row r="3529" spans="1:8">
      <c r="A3529" s="327">
        <v>9213636</v>
      </c>
      <c r="B3529" s="329" t="s">
        <v>4529</v>
      </c>
      <c r="C3529" s="23" t="s">
        <v>52</v>
      </c>
      <c r="D3529" s="23">
        <v>1</v>
      </c>
      <c r="E3529" s="24">
        <v>7962.49</v>
      </c>
      <c r="F3529" s="24">
        <f>E3529/100*$I$2*Main!$AF$2</f>
        <v>0</v>
      </c>
      <c r="G3529" s="25">
        <f>F3529*Main!$AF$4</f>
        <v>0</v>
      </c>
      <c r="H3529" s="151"/>
    </row>
    <row r="3530" spans="1:8">
      <c r="A3530" s="327">
        <v>9213637</v>
      </c>
      <c r="B3530" s="329" t="s">
        <v>4530</v>
      </c>
      <c r="C3530" s="23" t="s">
        <v>52</v>
      </c>
      <c r="D3530" s="23">
        <v>1</v>
      </c>
      <c r="E3530" s="24">
        <v>10877.62</v>
      </c>
      <c r="F3530" s="24">
        <f>E3530/100*$I$2*Main!$AF$2</f>
        <v>0</v>
      </c>
      <c r="G3530" s="25">
        <f>F3530*Main!$AF$4</f>
        <v>0</v>
      </c>
      <c r="H3530" s="151"/>
    </row>
    <row r="3531" spans="1:8">
      <c r="A3531" s="326">
        <v>9209533</v>
      </c>
      <c r="B3531" s="329" t="s">
        <v>1540</v>
      </c>
      <c r="C3531" s="23"/>
      <c r="D3531" s="23">
        <v>1</v>
      </c>
      <c r="E3531" s="24">
        <v>7538.11</v>
      </c>
      <c r="F3531" s="24">
        <f>E3531/100*$I$2*Main!$AF$2</f>
        <v>0</v>
      </c>
      <c r="G3531" s="25">
        <f>F3531*Main!$AF$4</f>
        <v>0</v>
      </c>
      <c r="H3531" s="151"/>
    </row>
    <row r="3532" spans="1:8">
      <c r="A3532" s="326">
        <v>9209536</v>
      </c>
      <c r="B3532" s="329" t="s">
        <v>1541</v>
      </c>
      <c r="C3532" s="23"/>
      <c r="D3532" s="23">
        <v>1</v>
      </c>
      <c r="E3532" s="24">
        <v>7676.2</v>
      </c>
      <c r="F3532" s="24">
        <f>E3532/100*$I$2*Main!$AF$2</f>
        <v>0</v>
      </c>
      <c r="G3532" s="25">
        <f>F3532*Main!$AF$4</f>
        <v>0</v>
      </c>
      <c r="H3532" s="151"/>
    </row>
    <row r="3533" spans="1:8">
      <c r="A3533" s="326">
        <v>9209572</v>
      </c>
      <c r="B3533" s="329" t="s">
        <v>1563</v>
      </c>
      <c r="C3533" s="23"/>
      <c r="D3533" s="23">
        <v>1</v>
      </c>
      <c r="E3533" s="24">
        <v>7538.11</v>
      </c>
      <c r="F3533" s="24">
        <f>E3533/100*$I$2*Main!$AF$2</f>
        <v>0</v>
      </c>
      <c r="G3533" s="25">
        <f>F3533*Main!$AF$4</f>
        <v>0</v>
      </c>
      <c r="H3533" s="151"/>
    </row>
    <row r="3534" spans="1:8">
      <c r="A3534" s="326">
        <v>9209574</v>
      </c>
      <c r="B3534" s="329" t="s">
        <v>1564</v>
      </c>
      <c r="C3534" s="23"/>
      <c r="D3534" s="23">
        <v>1</v>
      </c>
      <c r="E3534" s="24">
        <v>7676.2</v>
      </c>
      <c r="F3534" s="24">
        <f>E3534/100*$I$2*Main!$AF$2</f>
        <v>0</v>
      </c>
      <c r="G3534" s="25">
        <f>F3534*Main!$AF$4</f>
        <v>0</v>
      </c>
      <c r="H3534" s="151"/>
    </row>
    <row r="3535" spans="1:8">
      <c r="A3535" s="326">
        <v>9209579</v>
      </c>
      <c r="B3535" s="329" t="s">
        <v>1582</v>
      </c>
      <c r="C3535" s="23"/>
      <c r="D3535" s="23">
        <v>1</v>
      </c>
      <c r="E3535" s="24">
        <v>7538.11</v>
      </c>
      <c r="F3535" s="24">
        <f>E3535/100*$I$2*Main!$AF$2</f>
        <v>0</v>
      </c>
      <c r="G3535" s="25">
        <f>F3535*Main!$AF$4</f>
        <v>0</v>
      </c>
      <c r="H3535" s="151"/>
    </row>
    <row r="3536" spans="1:8">
      <c r="A3536" s="326">
        <v>9209581</v>
      </c>
      <c r="B3536" s="329" t="s">
        <v>1583</v>
      </c>
      <c r="C3536" s="23"/>
      <c r="D3536" s="23">
        <v>1</v>
      </c>
      <c r="E3536" s="24">
        <v>7676.2</v>
      </c>
      <c r="F3536" s="24">
        <f>E3536/100*$I$2*Main!$AF$2</f>
        <v>0</v>
      </c>
      <c r="G3536" s="25">
        <f>F3536*Main!$AF$4</f>
        <v>0</v>
      </c>
      <c r="H3536" s="151"/>
    </row>
    <row r="3537" spans="1:8">
      <c r="A3537" s="327">
        <v>9135408</v>
      </c>
      <c r="B3537" s="329" t="s">
        <v>3209</v>
      </c>
      <c r="C3537" s="23"/>
      <c r="D3537" s="23">
        <v>1</v>
      </c>
      <c r="E3537" s="24">
        <v>527.23</v>
      </c>
      <c r="F3537" s="24">
        <f>E3537/100*$I$2*Main!$AF$2</f>
        <v>0</v>
      </c>
      <c r="G3537" s="25">
        <f>F3537*Main!$AF$4</f>
        <v>0</v>
      </c>
      <c r="H3537" s="151"/>
    </row>
    <row r="3538" spans="1:8">
      <c r="A3538" s="326">
        <v>9079222</v>
      </c>
      <c r="B3538" s="329" t="s">
        <v>1542</v>
      </c>
      <c r="C3538" s="23"/>
      <c r="D3538" s="23">
        <v>2</v>
      </c>
      <c r="E3538" s="24">
        <v>246.9</v>
      </c>
      <c r="F3538" s="24">
        <f>E3538/100*$I$2*Main!$AF$2</f>
        <v>0</v>
      </c>
      <c r="G3538" s="25">
        <f>F3538*Main!$AF$4</f>
        <v>0</v>
      </c>
      <c r="H3538" s="151"/>
    </row>
    <row r="3539" spans="1:8">
      <c r="A3539" s="326">
        <v>9079226</v>
      </c>
      <c r="B3539" s="329" t="s">
        <v>4058</v>
      </c>
      <c r="C3539" s="23" t="s">
        <v>52</v>
      </c>
      <c r="D3539" s="23">
        <v>2</v>
      </c>
      <c r="E3539" s="24">
        <v>252.24</v>
      </c>
      <c r="F3539" s="24">
        <f>E3539/100*$I$2*Main!$AF$2</f>
        <v>0</v>
      </c>
      <c r="G3539" s="25">
        <f>F3539*Main!$AF$4</f>
        <v>0</v>
      </c>
      <c r="H3539" s="151"/>
    </row>
    <row r="3540" spans="1:8">
      <c r="A3540" s="327">
        <v>9207045</v>
      </c>
      <c r="B3540" s="329" t="s">
        <v>4531</v>
      </c>
      <c r="C3540" s="23"/>
      <c r="D3540" s="23">
        <v>1</v>
      </c>
      <c r="E3540" s="24">
        <v>1894.93</v>
      </c>
      <c r="F3540" s="24">
        <f>E3540/100*$I$2*Main!$AF$2</f>
        <v>0</v>
      </c>
      <c r="G3540" s="25">
        <f>F3540*Main!$AF$4</f>
        <v>0</v>
      </c>
      <c r="H3540" s="151"/>
    </row>
    <row r="3541" spans="1:8">
      <c r="A3541" s="327">
        <v>9207046</v>
      </c>
      <c r="B3541" s="329" t="s">
        <v>4532</v>
      </c>
      <c r="C3541" s="23"/>
      <c r="D3541" s="23">
        <v>1</v>
      </c>
      <c r="E3541" s="24">
        <v>1894.93</v>
      </c>
      <c r="F3541" s="24">
        <f>E3541/100*$I$2*Main!$AF$2</f>
        <v>0</v>
      </c>
      <c r="G3541" s="25">
        <f>F3541*Main!$AF$4</f>
        <v>0</v>
      </c>
      <c r="H3541" s="151"/>
    </row>
    <row r="3542" spans="1:8">
      <c r="A3542" s="327">
        <v>9207047</v>
      </c>
      <c r="B3542" s="329" t="s">
        <v>4533</v>
      </c>
      <c r="C3542" s="23"/>
      <c r="D3542" s="23">
        <v>1</v>
      </c>
      <c r="E3542" s="24">
        <v>1894.93</v>
      </c>
      <c r="F3542" s="24">
        <f>E3542/100*$I$2*Main!$AF$2</f>
        <v>0</v>
      </c>
      <c r="G3542" s="25">
        <f>F3542*Main!$AF$4</f>
        <v>0</v>
      </c>
      <c r="H3542" s="151"/>
    </row>
    <row r="3543" spans="1:8">
      <c r="A3543" s="327">
        <v>9153387</v>
      </c>
      <c r="B3543" s="329" t="s">
        <v>3210</v>
      </c>
      <c r="C3543" s="23"/>
      <c r="D3543" s="23">
        <v>1</v>
      </c>
      <c r="E3543" s="24">
        <v>5621.96</v>
      </c>
      <c r="F3543" s="24">
        <f>E3543/100*$I$2*Main!$AF$2</f>
        <v>0</v>
      </c>
      <c r="G3543" s="25">
        <f>F3543*Main!$AF$4</f>
        <v>0</v>
      </c>
      <c r="H3543" s="151"/>
    </row>
    <row r="3544" spans="1:8">
      <c r="A3544" s="327">
        <v>9153385</v>
      </c>
      <c r="B3544" s="329" t="s">
        <v>3211</v>
      </c>
      <c r="C3544" s="23"/>
      <c r="D3544" s="23">
        <v>1</v>
      </c>
      <c r="E3544" s="24">
        <v>5621.96</v>
      </c>
      <c r="F3544" s="24">
        <f>E3544/100*$I$2*Main!$AF$2</f>
        <v>0</v>
      </c>
      <c r="G3544" s="25">
        <f>F3544*Main!$AF$4</f>
        <v>0</v>
      </c>
      <c r="H3544" s="151"/>
    </row>
    <row r="3545" spans="1:8">
      <c r="A3545" s="327">
        <v>9207259</v>
      </c>
      <c r="B3545" s="329" t="s">
        <v>3212</v>
      </c>
      <c r="C3545" s="23"/>
      <c r="D3545" s="23">
        <v>1</v>
      </c>
      <c r="E3545" s="24">
        <v>5621.96</v>
      </c>
      <c r="F3545" s="24">
        <f>E3545/100*$I$2*Main!$AF$2</f>
        <v>0</v>
      </c>
      <c r="G3545" s="25">
        <f>F3545*Main!$AF$4</f>
        <v>0</v>
      </c>
      <c r="H3545" s="151"/>
    </row>
    <row r="3546" spans="1:8">
      <c r="A3546" s="327">
        <v>9153388</v>
      </c>
      <c r="B3546" s="329" t="s">
        <v>3213</v>
      </c>
      <c r="C3546" s="23"/>
      <c r="D3546" s="23">
        <v>1</v>
      </c>
      <c r="E3546" s="24">
        <v>2811.02</v>
      </c>
      <c r="F3546" s="24">
        <f>E3546/100*$I$2*Main!$AF$2</f>
        <v>0</v>
      </c>
      <c r="G3546" s="25">
        <f>F3546*Main!$AF$4</f>
        <v>0</v>
      </c>
      <c r="H3546" s="151"/>
    </row>
    <row r="3547" spans="1:8">
      <c r="A3547" s="327">
        <v>9207260</v>
      </c>
      <c r="B3547" s="329" t="s">
        <v>3214</v>
      </c>
      <c r="C3547" s="23"/>
      <c r="D3547" s="23">
        <v>1</v>
      </c>
      <c r="E3547" s="24">
        <v>2811.02</v>
      </c>
      <c r="F3547" s="24">
        <f>E3547/100*$I$2*Main!$AF$2</f>
        <v>0</v>
      </c>
      <c r="G3547" s="25">
        <f>F3547*Main!$AF$4</f>
        <v>0</v>
      </c>
      <c r="H3547" s="151"/>
    </row>
    <row r="3548" spans="1:8">
      <c r="A3548" s="327">
        <v>9204282</v>
      </c>
      <c r="B3548" s="329" t="s">
        <v>2579</v>
      </c>
      <c r="C3548" s="23"/>
      <c r="D3548" s="23">
        <v>1</v>
      </c>
      <c r="E3548" s="24">
        <v>1667.65</v>
      </c>
      <c r="F3548" s="24">
        <f>E3548/100*$I$2*Main!$AF$2</f>
        <v>0</v>
      </c>
      <c r="G3548" s="25">
        <f>F3548*Main!$AF$4</f>
        <v>0</v>
      </c>
      <c r="H3548" s="151"/>
    </row>
    <row r="3549" spans="1:8">
      <c r="A3549" s="327">
        <v>9204283</v>
      </c>
      <c r="B3549" s="329" t="s">
        <v>2837</v>
      </c>
      <c r="C3549" s="23"/>
      <c r="D3549" s="23">
        <v>1</v>
      </c>
      <c r="E3549" s="24">
        <v>1667.65</v>
      </c>
      <c r="F3549" s="24">
        <f>E3549/100*$I$2*Main!$AF$2</f>
        <v>0</v>
      </c>
      <c r="G3549" s="25">
        <f>F3549*Main!$AF$4</f>
        <v>0</v>
      </c>
      <c r="H3549" s="151"/>
    </row>
    <row r="3550" spans="1:8">
      <c r="A3550" s="327">
        <v>9204284</v>
      </c>
      <c r="B3550" s="329" t="s">
        <v>3095</v>
      </c>
      <c r="C3550" s="23"/>
      <c r="D3550" s="23">
        <v>1</v>
      </c>
      <c r="E3550" s="24">
        <v>1667.65</v>
      </c>
      <c r="F3550" s="24">
        <f>E3550/100*$I$2*Main!$AF$2</f>
        <v>0</v>
      </c>
      <c r="G3550" s="25">
        <f>F3550*Main!$AF$4</f>
        <v>0</v>
      </c>
      <c r="H3550" s="151"/>
    </row>
    <row r="3551" spans="1:8">
      <c r="A3551" s="327">
        <v>9278342</v>
      </c>
      <c r="B3551" s="329" t="s">
        <v>2580</v>
      </c>
      <c r="C3551" s="23" t="s">
        <v>52</v>
      </c>
      <c r="D3551" s="23">
        <v>1</v>
      </c>
      <c r="E3551" s="24">
        <v>2699.71</v>
      </c>
      <c r="F3551" s="24">
        <f>E3551/100*$I$2*Main!$AF$2</f>
        <v>0</v>
      </c>
      <c r="G3551" s="25">
        <f>F3551*Main!$AF$4</f>
        <v>0</v>
      </c>
      <c r="H3551" s="151"/>
    </row>
    <row r="3552" spans="1:8">
      <c r="A3552" s="327">
        <v>9278344</v>
      </c>
      <c r="B3552" s="329" t="s">
        <v>2838</v>
      </c>
      <c r="C3552" s="23" t="s">
        <v>52</v>
      </c>
      <c r="D3552" s="23">
        <v>1</v>
      </c>
      <c r="E3552" s="24">
        <v>2699.71</v>
      </c>
      <c r="F3552" s="24">
        <f>E3552/100*$I$2*Main!$AF$2</f>
        <v>0</v>
      </c>
      <c r="G3552" s="25">
        <f>F3552*Main!$AF$4</f>
        <v>0</v>
      </c>
      <c r="H3552" s="151"/>
    </row>
    <row r="3553" spans="1:8">
      <c r="A3553" s="327">
        <v>9278343</v>
      </c>
      <c r="B3553" s="329" t="s">
        <v>3096</v>
      </c>
      <c r="C3553" s="23" t="s">
        <v>52</v>
      </c>
      <c r="D3553" s="23">
        <v>1</v>
      </c>
      <c r="E3553" s="24">
        <v>2699.71</v>
      </c>
      <c r="F3553" s="24">
        <f>E3553/100*$I$2*Main!$AF$2</f>
        <v>0</v>
      </c>
      <c r="G3553" s="25">
        <f>F3553*Main!$AF$4</f>
        <v>0</v>
      </c>
      <c r="H3553" s="151"/>
    </row>
    <row r="3554" spans="1:8">
      <c r="A3554" s="326">
        <v>9135072</v>
      </c>
      <c r="B3554" s="329" t="s">
        <v>4534</v>
      </c>
      <c r="C3554" s="23"/>
      <c r="D3554" s="23">
        <v>1</v>
      </c>
      <c r="E3554" s="24">
        <v>1441.91</v>
      </c>
      <c r="F3554" s="24">
        <f>E3554/100*$I$2*Main!$AF$2</f>
        <v>0</v>
      </c>
      <c r="G3554" s="25">
        <f>F3554*Main!$AF$4</f>
        <v>0</v>
      </c>
      <c r="H3554" s="151"/>
    </row>
    <row r="3555" spans="1:8">
      <c r="A3555" s="326">
        <v>9135074</v>
      </c>
      <c r="B3555" s="329" t="s">
        <v>4535</v>
      </c>
      <c r="C3555" s="23"/>
      <c r="D3555" s="23">
        <v>1</v>
      </c>
      <c r="E3555" s="24">
        <v>1520.83</v>
      </c>
      <c r="F3555" s="24">
        <f>E3555/100*$I$2*Main!$AF$2</f>
        <v>0</v>
      </c>
      <c r="G3555" s="25">
        <f>F3555*Main!$AF$4</f>
        <v>0</v>
      </c>
      <c r="H3555" s="151"/>
    </row>
    <row r="3556" spans="1:8">
      <c r="A3556" s="326">
        <v>9135076</v>
      </c>
      <c r="B3556" s="329" t="s">
        <v>4536</v>
      </c>
      <c r="C3556" s="23"/>
      <c r="D3556" s="23">
        <v>1</v>
      </c>
      <c r="E3556" s="24">
        <v>1599.77</v>
      </c>
      <c r="F3556" s="24">
        <f>E3556/100*$I$2*Main!$AF$2</f>
        <v>0</v>
      </c>
      <c r="G3556" s="25">
        <f>F3556*Main!$AF$4</f>
        <v>0</v>
      </c>
      <c r="H3556" s="151"/>
    </row>
    <row r="3557" spans="1:8">
      <c r="A3557" s="326">
        <v>9135079</v>
      </c>
      <c r="B3557" s="329" t="s">
        <v>4537</v>
      </c>
      <c r="C3557" s="23"/>
      <c r="D3557" s="23">
        <v>1</v>
      </c>
      <c r="E3557" s="24">
        <v>1757.64</v>
      </c>
      <c r="F3557" s="24">
        <f>E3557/100*$I$2*Main!$AF$2</f>
        <v>0</v>
      </c>
      <c r="G3557" s="25">
        <f>F3557*Main!$AF$4</f>
        <v>0</v>
      </c>
      <c r="H3557" s="151"/>
    </row>
    <row r="3558" spans="1:8">
      <c r="A3558" s="326">
        <v>9135086</v>
      </c>
      <c r="B3558" s="329" t="s">
        <v>4538</v>
      </c>
      <c r="C3558" s="23"/>
      <c r="D3558" s="23">
        <v>1</v>
      </c>
      <c r="E3558" s="24">
        <v>1512.08</v>
      </c>
      <c r="F3558" s="24">
        <f>E3558/100*$I$2*Main!$AF$2</f>
        <v>0</v>
      </c>
      <c r="G3558" s="25">
        <f>F3558*Main!$AF$4</f>
        <v>0</v>
      </c>
      <c r="H3558" s="151"/>
    </row>
    <row r="3559" spans="1:8">
      <c r="A3559" s="326">
        <v>9135087</v>
      </c>
      <c r="B3559" s="329" t="s">
        <v>4539</v>
      </c>
      <c r="C3559" s="23"/>
      <c r="D3559" s="23">
        <v>1</v>
      </c>
      <c r="E3559" s="24">
        <v>1599.77</v>
      </c>
      <c r="F3559" s="24">
        <f>E3559/100*$I$2*Main!$AF$2</f>
        <v>0</v>
      </c>
      <c r="G3559" s="25">
        <f>F3559*Main!$AF$4</f>
        <v>0</v>
      </c>
      <c r="H3559" s="151"/>
    </row>
    <row r="3560" spans="1:8">
      <c r="A3560" s="326">
        <v>9135088</v>
      </c>
      <c r="B3560" s="329" t="s">
        <v>4540</v>
      </c>
      <c r="C3560" s="23"/>
      <c r="D3560" s="23">
        <v>1</v>
      </c>
      <c r="E3560" s="24">
        <v>1687.48</v>
      </c>
      <c r="F3560" s="24">
        <f>E3560/100*$I$2*Main!$AF$2</f>
        <v>0</v>
      </c>
      <c r="G3560" s="25">
        <f>F3560*Main!$AF$4</f>
        <v>0</v>
      </c>
      <c r="H3560" s="151"/>
    </row>
    <row r="3561" spans="1:8">
      <c r="A3561" s="326">
        <v>9135090</v>
      </c>
      <c r="B3561" s="329" t="s">
        <v>4541</v>
      </c>
      <c r="C3561" s="23"/>
      <c r="D3561" s="23">
        <v>1</v>
      </c>
      <c r="E3561" s="24">
        <v>1862.89</v>
      </c>
      <c r="F3561" s="24">
        <f>E3561/100*$I$2*Main!$AF$2</f>
        <v>0</v>
      </c>
      <c r="G3561" s="25">
        <f>F3561*Main!$AF$4</f>
        <v>0</v>
      </c>
      <c r="H3561" s="151"/>
    </row>
    <row r="3562" spans="1:8">
      <c r="A3562" s="326">
        <v>9123101</v>
      </c>
      <c r="B3562" s="329" t="s">
        <v>916</v>
      </c>
      <c r="C3562" s="23"/>
      <c r="D3562" s="23">
        <v>1</v>
      </c>
      <c r="E3562" s="24">
        <v>4671.8999999999996</v>
      </c>
      <c r="F3562" s="24">
        <f>E3562/100*$I$2*Main!$AF$2</f>
        <v>0</v>
      </c>
      <c r="G3562" s="25">
        <f>F3562*Main!$AF$4</f>
        <v>0</v>
      </c>
      <c r="H3562" s="151"/>
    </row>
    <row r="3563" spans="1:8">
      <c r="A3563" s="326">
        <v>9123102</v>
      </c>
      <c r="B3563" s="329" t="s">
        <v>917</v>
      </c>
      <c r="C3563" s="23"/>
      <c r="D3563" s="23">
        <v>1</v>
      </c>
      <c r="E3563" s="24">
        <v>5428.74</v>
      </c>
      <c r="F3563" s="24">
        <f>E3563/100*$I$2*Main!$AF$2</f>
        <v>0</v>
      </c>
      <c r="G3563" s="25">
        <f>F3563*Main!$AF$4</f>
        <v>0</v>
      </c>
      <c r="H3563" s="151"/>
    </row>
    <row r="3564" spans="1:8">
      <c r="A3564" s="326">
        <v>9123103</v>
      </c>
      <c r="B3564" s="329" t="s">
        <v>918</v>
      </c>
      <c r="C3564" s="23"/>
      <c r="D3564" s="23">
        <v>1</v>
      </c>
      <c r="E3564" s="24">
        <v>5807.16</v>
      </c>
      <c r="F3564" s="24">
        <f>E3564/100*$I$2*Main!$AF$2</f>
        <v>0</v>
      </c>
      <c r="G3564" s="25">
        <f>F3564*Main!$AF$4</f>
        <v>0</v>
      </c>
      <c r="H3564" s="151"/>
    </row>
    <row r="3565" spans="1:8">
      <c r="A3565" s="326">
        <v>9132637</v>
      </c>
      <c r="B3565" s="329" t="s">
        <v>919</v>
      </c>
      <c r="C3565" s="23"/>
      <c r="D3565" s="23">
        <v>1</v>
      </c>
      <c r="E3565" s="24">
        <v>6185.57</v>
      </c>
      <c r="F3565" s="24">
        <f>E3565/100*$I$2*Main!$AF$2</f>
        <v>0</v>
      </c>
      <c r="G3565" s="25">
        <f>F3565*Main!$AF$4</f>
        <v>0</v>
      </c>
      <c r="H3565" s="151"/>
    </row>
    <row r="3566" spans="1:8">
      <c r="A3566" s="326">
        <v>9123105</v>
      </c>
      <c r="B3566" s="329" t="s">
        <v>920</v>
      </c>
      <c r="C3566" s="23"/>
      <c r="D3566" s="23">
        <v>1</v>
      </c>
      <c r="E3566" s="24">
        <v>7115.96</v>
      </c>
      <c r="F3566" s="24">
        <f>E3566/100*$I$2*Main!$AF$2</f>
        <v>0</v>
      </c>
      <c r="G3566" s="25">
        <f>F3566*Main!$AF$4</f>
        <v>0</v>
      </c>
      <c r="H3566" s="151"/>
    </row>
    <row r="3567" spans="1:8">
      <c r="A3567" s="326">
        <v>9123110</v>
      </c>
      <c r="B3567" s="329" t="s">
        <v>921</v>
      </c>
      <c r="C3567" s="23"/>
      <c r="D3567" s="23">
        <v>1</v>
      </c>
      <c r="E3567" s="24">
        <v>4924.1899999999996</v>
      </c>
      <c r="F3567" s="24">
        <f>E3567/100*$I$2*Main!$AF$2</f>
        <v>0</v>
      </c>
      <c r="G3567" s="25">
        <f>F3567*Main!$AF$4</f>
        <v>0</v>
      </c>
      <c r="H3567" s="151"/>
    </row>
    <row r="3568" spans="1:8">
      <c r="A3568" s="326">
        <v>9123111</v>
      </c>
      <c r="B3568" s="329" t="s">
        <v>922</v>
      </c>
      <c r="C3568" s="23"/>
      <c r="D3568" s="23">
        <v>1</v>
      </c>
      <c r="E3568" s="24">
        <v>5765.09</v>
      </c>
      <c r="F3568" s="24">
        <f>E3568/100*$I$2*Main!$AF$2</f>
        <v>0</v>
      </c>
      <c r="G3568" s="25">
        <f>F3568*Main!$AF$4</f>
        <v>0</v>
      </c>
      <c r="H3568" s="151"/>
    </row>
    <row r="3569" spans="1:8">
      <c r="A3569" s="326">
        <v>9123112</v>
      </c>
      <c r="B3569" s="329" t="s">
        <v>923</v>
      </c>
      <c r="C3569" s="23"/>
      <c r="D3569" s="23">
        <v>1</v>
      </c>
      <c r="E3569" s="24">
        <v>6185.57</v>
      </c>
      <c r="F3569" s="24">
        <f>E3569/100*$I$2*Main!$AF$2</f>
        <v>0</v>
      </c>
      <c r="G3569" s="25">
        <f>F3569*Main!$AF$4</f>
        <v>0</v>
      </c>
      <c r="H3569" s="151"/>
    </row>
    <row r="3570" spans="1:8">
      <c r="A3570" s="326">
        <v>9132689</v>
      </c>
      <c r="B3570" s="329" t="s">
        <v>924</v>
      </c>
      <c r="C3570" s="23"/>
      <c r="D3570" s="23">
        <v>1</v>
      </c>
      <c r="E3570" s="24">
        <v>6606.04</v>
      </c>
      <c r="F3570" s="24">
        <f>E3570/100*$I$2*Main!$AF$2</f>
        <v>0</v>
      </c>
      <c r="G3570" s="25">
        <f>F3570*Main!$AF$4</f>
        <v>0</v>
      </c>
      <c r="H3570" s="151"/>
    </row>
    <row r="3571" spans="1:8">
      <c r="A3571" s="326">
        <v>9123114</v>
      </c>
      <c r="B3571" s="329" t="s">
        <v>925</v>
      </c>
      <c r="C3571" s="23"/>
      <c r="D3571" s="23">
        <v>1</v>
      </c>
      <c r="E3571" s="24">
        <v>7633.15</v>
      </c>
      <c r="F3571" s="24">
        <f>E3571/100*$I$2*Main!$AF$2</f>
        <v>0</v>
      </c>
      <c r="G3571" s="25">
        <f>F3571*Main!$AF$4</f>
        <v>0</v>
      </c>
      <c r="H3571" s="151"/>
    </row>
    <row r="3572" spans="1:8">
      <c r="A3572" s="326">
        <v>9190540</v>
      </c>
      <c r="B3572" s="329" t="s">
        <v>3677</v>
      </c>
      <c r="C3572" s="23" t="s">
        <v>52</v>
      </c>
      <c r="D3572" s="23">
        <v>1</v>
      </c>
      <c r="E3572" s="24">
        <v>16820.64</v>
      </c>
      <c r="F3572" s="24">
        <f>E3572/100*$I$2*Main!$AF$2</f>
        <v>0</v>
      </c>
      <c r="G3572" s="25">
        <f>F3572*Main!$AF$4</f>
        <v>0</v>
      </c>
      <c r="H3572" s="151"/>
    </row>
    <row r="3573" spans="1:8">
      <c r="A3573" s="326">
        <v>9199560</v>
      </c>
      <c r="B3573" s="329" t="s">
        <v>3678</v>
      </c>
      <c r="C3573" s="23" t="s">
        <v>52</v>
      </c>
      <c r="D3573" s="23">
        <v>1</v>
      </c>
      <c r="E3573" s="24">
        <v>17532.919999999998</v>
      </c>
      <c r="F3573" s="24">
        <f>E3573/100*$I$2*Main!$AF$2</f>
        <v>0</v>
      </c>
      <c r="G3573" s="25">
        <f>F3573*Main!$AF$4</f>
        <v>0</v>
      </c>
      <c r="H3573" s="151"/>
    </row>
    <row r="3574" spans="1:8">
      <c r="A3574" s="326">
        <v>9190571</v>
      </c>
      <c r="B3574" s="329" t="s">
        <v>3679</v>
      </c>
      <c r="C3574" s="23" t="s">
        <v>52</v>
      </c>
      <c r="D3574" s="23">
        <v>1</v>
      </c>
      <c r="E3574" s="24">
        <v>5972.2</v>
      </c>
      <c r="F3574" s="24">
        <f>E3574/100*$I$2*Main!$AF$2</f>
        <v>0</v>
      </c>
      <c r="G3574" s="25">
        <f>F3574*Main!$AF$4</f>
        <v>0</v>
      </c>
      <c r="H3574" s="151"/>
    </row>
    <row r="3575" spans="1:8">
      <c r="A3575" s="326">
        <v>9199561</v>
      </c>
      <c r="B3575" s="329" t="s">
        <v>3680</v>
      </c>
      <c r="C3575" s="23" t="s">
        <v>52</v>
      </c>
      <c r="D3575" s="23">
        <v>1</v>
      </c>
      <c r="E3575" s="24">
        <v>6246.13</v>
      </c>
      <c r="F3575" s="24">
        <f>E3575/100*$I$2*Main!$AF$2</f>
        <v>0</v>
      </c>
      <c r="G3575" s="25">
        <f>F3575*Main!$AF$4</f>
        <v>0</v>
      </c>
      <c r="H3575" s="151"/>
    </row>
    <row r="3576" spans="1:8">
      <c r="A3576" s="326">
        <v>9190572</v>
      </c>
      <c r="B3576" s="329" t="s">
        <v>3681</v>
      </c>
      <c r="C3576" s="23" t="s">
        <v>52</v>
      </c>
      <c r="D3576" s="23">
        <v>1</v>
      </c>
      <c r="E3576" s="24">
        <v>8961.2999999999993</v>
      </c>
      <c r="F3576" s="24">
        <f>E3576/100*$I$2*Main!$AF$2</f>
        <v>0</v>
      </c>
      <c r="G3576" s="25">
        <f>F3576*Main!$AF$4</f>
        <v>0</v>
      </c>
      <c r="H3576" s="151"/>
    </row>
    <row r="3577" spans="1:8">
      <c r="A3577" s="326">
        <v>9199562</v>
      </c>
      <c r="B3577" s="329" t="s">
        <v>3682</v>
      </c>
      <c r="C3577" s="23" t="s">
        <v>52</v>
      </c>
      <c r="D3577" s="23">
        <v>1</v>
      </c>
      <c r="E3577" s="24">
        <v>9375.2800000000007</v>
      </c>
      <c r="F3577" s="24">
        <f>E3577/100*$I$2*Main!$AF$2</f>
        <v>0</v>
      </c>
      <c r="G3577" s="25">
        <f>F3577*Main!$AF$4</f>
        <v>0</v>
      </c>
      <c r="H3577" s="151"/>
    </row>
    <row r="3578" spans="1:8">
      <c r="A3578" s="326">
        <v>9189409</v>
      </c>
      <c r="B3578" s="329" t="s">
        <v>939</v>
      </c>
      <c r="C3578" s="23"/>
      <c r="D3578" s="23">
        <v>1</v>
      </c>
      <c r="E3578" s="24">
        <v>9833.86</v>
      </c>
      <c r="F3578" s="24">
        <f>E3578/100*$I$2*Main!$AF$2</f>
        <v>0</v>
      </c>
      <c r="G3578" s="25">
        <f>F3578*Main!$AF$4</f>
        <v>0</v>
      </c>
      <c r="H3578" s="151"/>
    </row>
    <row r="3579" spans="1:8">
      <c r="A3579" s="326">
        <v>9199901</v>
      </c>
      <c r="B3579" s="329" t="s">
        <v>940</v>
      </c>
      <c r="C3579" s="23"/>
      <c r="D3579" s="23">
        <v>1</v>
      </c>
      <c r="E3579" s="24">
        <v>13681.88</v>
      </c>
      <c r="F3579" s="24">
        <f>E3579/100*$I$2*Main!$AF$2</f>
        <v>0</v>
      </c>
      <c r="G3579" s="25">
        <f>F3579*Main!$AF$4</f>
        <v>0</v>
      </c>
      <c r="H3579" s="151"/>
    </row>
    <row r="3580" spans="1:8">
      <c r="A3580" s="326">
        <v>9199902</v>
      </c>
      <c r="B3580" s="329" t="s">
        <v>941</v>
      </c>
      <c r="C3580" s="23"/>
      <c r="D3580" s="23">
        <v>1</v>
      </c>
      <c r="E3580" s="24">
        <v>10688.98</v>
      </c>
      <c r="F3580" s="24">
        <f>E3580/100*$I$2*Main!$AF$2</f>
        <v>0</v>
      </c>
      <c r="G3580" s="25">
        <f>F3580*Main!$AF$4</f>
        <v>0</v>
      </c>
      <c r="H3580" s="151"/>
    </row>
    <row r="3581" spans="1:8">
      <c r="A3581" s="326">
        <v>9199903</v>
      </c>
      <c r="B3581" s="329" t="s">
        <v>942</v>
      </c>
      <c r="C3581" s="23"/>
      <c r="D3581" s="23">
        <v>1</v>
      </c>
      <c r="E3581" s="24">
        <v>14964.55</v>
      </c>
      <c r="F3581" s="24">
        <f>E3581/100*$I$2*Main!$AF$2</f>
        <v>0</v>
      </c>
      <c r="G3581" s="25">
        <f>F3581*Main!$AF$4</f>
        <v>0</v>
      </c>
      <c r="H3581" s="151"/>
    </row>
    <row r="3582" spans="1:8">
      <c r="A3582" s="326">
        <v>9189410</v>
      </c>
      <c r="B3582" s="329" t="s">
        <v>3683</v>
      </c>
      <c r="C3582" s="23" t="s">
        <v>52</v>
      </c>
      <c r="D3582" s="23">
        <v>1</v>
      </c>
      <c r="E3582" s="24">
        <v>3420.49</v>
      </c>
      <c r="F3582" s="24">
        <f>E3582/100*$I$2*Main!$AF$2</f>
        <v>0</v>
      </c>
      <c r="G3582" s="25">
        <f>F3582*Main!$AF$4</f>
        <v>0</v>
      </c>
      <c r="H3582" s="151"/>
    </row>
    <row r="3583" spans="1:8">
      <c r="A3583" s="326">
        <v>9199904</v>
      </c>
      <c r="B3583" s="329" t="s">
        <v>3684</v>
      </c>
      <c r="C3583" s="23" t="s">
        <v>52</v>
      </c>
      <c r="D3583" s="23">
        <v>1</v>
      </c>
      <c r="E3583" s="24">
        <v>3563</v>
      </c>
      <c r="F3583" s="24">
        <f>E3583/100*$I$2*Main!$AF$2</f>
        <v>0</v>
      </c>
      <c r="G3583" s="25">
        <f>F3583*Main!$AF$4</f>
        <v>0</v>
      </c>
      <c r="H3583" s="151"/>
    </row>
    <row r="3584" spans="1:8">
      <c r="A3584" s="326">
        <v>80852</v>
      </c>
      <c r="B3584" s="329" t="s">
        <v>3686</v>
      </c>
      <c r="C3584" s="23" t="s">
        <v>52</v>
      </c>
      <c r="D3584" s="23">
        <v>1</v>
      </c>
      <c r="E3584" s="24">
        <v>1633.28</v>
      </c>
      <c r="F3584" s="24">
        <f>E3584/100*$I$2*Main!$AF$2</f>
        <v>0</v>
      </c>
      <c r="G3584" s="25">
        <f>F3584*Main!$AF$4</f>
        <v>0</v>
      </c>
      <c r="H3584" s="151"/>
    </row>
    <row r="3585" spans="1:8">
      <c r="A3585" s="326">
        <v>80853</v>
      </c>
      <c r="B3585" s="329" t="s">
        <v>3687</v>
      </c>
      <c r="C3585" s="23" t="s">
        <v>52</v>
      </c>
      <c r="D3585" s="23">
        <v>1</v>
      </c>
      <c r="E3585" s="24">
        <v>1633.28</v>
      </c>
      <c r="F3585" s="24">
        <f>E3585/100*$I$2*Main!$AF$2</f>
        <v>0</v>
      </c>
      <c r="G3585" s="25">
        <f>F3585*Main!$AF$4</f>
        <v>0</v>
      </c>
      <c r="H3585" s="151"/>
    </row>
    <row r="3586" spans="1:8">
      <c r="A3586" s="326">
        <v>80854</v>
      </c>
      <c r="B3586" s="329" t="s">
        <v>3688</v>
      </c>
      <c r="C3586" s="23" t="s">
        <v>52</v>
      </c>
      <c r="D3586" s="23">
        <v>1</v>
      </c>
      <c r="E3586" s="24">
        <v>1633.28</v>
      </c>
      <c r="F3586" s="24">
        <f>E3586/100*$I$2*Main!$AF$2</f>
        <v>0</v>
      </c>
      <c r="G3586" s="25">
        <f>F3586*Main!$AF$4</f>
        <v>0</v>
      </c>
      <c r="H3586" s="151"/>
    </row>
    <row r="3587" spans="1:8">
      <c r="A3587" s="326">
        <v>80855</v>
      </c>
      <c r="B3587" s="329" t="s">
        <v>3689</v>
      </c>
      <c r="C3587" s="23" t="s">
        <v>52</v>
      </c>
      <c r="D3587" s="23">
        <v>1</v>
      </c>
      <c r="E3587" s="24">
        <v>1633.28</v>
      </c>
      <c r="F3587" s="24">
        <f>E3587/100*$I$2*Main!$AF$2</f>
        <v>0</v>
      </c>
      <c r="G3587" s="25">
        <f>F3587*Main!$AF$4</f>
        <v>0</v>
      </c>
      <c r="H3587" s="151"/>
    </row>
    <row r="3588" spans="1:8">
      <c r="A3588" s="326">
        <v>80856</v>
      </c>
      <c r="B3588" s="329" t="s">
        <v>3690</v>
      </c>
      <c r="C3588" s="23" t="s">
        <v>52</v>
      </c>
      <c r="D3588" s="23">
        <v>1</v>
      </c>
      <c r="E3588" s="24">
        <v>1633.28</v>
      </c>
      <c r="F3588" s="24">
        <f>E3588/100*$I$2*Main!$AF$2</f>
        <v>0</v>
      </c>
      <c r="G3588" s="25">
        <f>F3588*Main!$AF$4</f>
        <v>0</v>
      </c>
      <c r="H3588" s="151"/>
    </row>
    <row r="3589" spans="1:8">
      <c r="A3589" s="326">
        <v>80857</v>
      </c>
      <c r="B3589" s="329" t="s">
        <v>3691</v>
      </c>
      <c r="C3589" s="23" t="s">
        <v>52</v>
      </c>
      <c r="D3589" s="23">
        <v>1</v>
      </c>
      <c r="E3589" s="24">
        <v>1633.28</v>
      </c>
      <c r="F3589" s="24">
        <f>E3589/100*$I$2*Main!$AF$2</f>
        <v>0</v>
      </c>
      <c r="G3589" s="25">
        <f>F3589*Main!$AF$4</f>
        <v>0</v>
      </c>
      <c r="H3589" s="151"/>
    </row>
    <row r="3590" spans="1:8">
      <c r="A3590" s="326">
        <v>9135112</v>
      </c>
      <c r="B3590" s="329" t="s">
        <v>947</v>
      </c>
      <c r="C3590" s="23"/>
      <c r="D3590" s="23">
        <v>1</v>
      </c>
      <c r="E3590" s="24">
        <v>1862.89</v>
      </c>
      <c r="F3590" s="24">
        <f>E3590/100*$I$2*Main!$AF$2</f>
        <v>0</v>
      </c>
      <c r="G3590" s="25">
        <f>F3590*Main!$AF$4</f>
        <v>0</v>
      </c>
      <c r="H3590" s="151"/>
    </row>
    <row r="3591" spans="1:8">
      <c r="A3591" s="326">
        <v>9135114</v>
      </c>
      <c r="B3591" s="329" t="s">
        <v>948</v>
      </c>
      <c r="C3591" s="23"/>
      <c r="D3591" s="23">
        <v>1</v>
      </c>
      <c r="E3591" s="24">
        <v>3529.28</v>
      </c>
      <c r="F3591" s="24">
        <f>E3591/100*$I$2*Main!$AF$2</f>
        <v>0</v>
      </c>
      <c r="G3591" s="25">
        <f>F3591*Main!$AF$4</f>
        <v>0</v>
      </c>
      <c r="H3591" s="151"/>
    </row>
    <row r="3592" spans="1:8">
      <c r="A3592" s="326">
        <v>9123119</v>
      </c>
      <c r="B3592" s="329" t="s">
        <v>959</v>
      </c>
      <c r="C3592" s="23"/>
      <c r="D3592" s="23">
        <v>1</v>
      </c>
      <c r="E3592" s="24">
        <v>4671.8999999999996</v>
      </c>
      <c r="F3592" s="24">
        <f>E3592/100*$I$2*Main!$AF$2</f>
        <v>0</v>
      </c>
      <c r="G3592" s="25">
        <f>F3592*Main!$AF$4</f>
        <v>0</v>
      </c>
      <c r="H3592" s="151"/>
    </row>
    <row r="3593" spans="1:8">
      <c r="A3593" s="326">
        <v>9123120</v>
      </c>
      <c r="B3593" s="329" t="s">
        <v>960</v>
      </c>
      <c r="C3593" s="23"/>
      <c r="D3593" s="23">
        <v>1</v>
      </c>
      <c r="E3593" s="24">
        <v>5428.74</v>
      </c>
      <c r="F3593" s="24">
        <f>E3593/100*$I$2*Main!$AF$2</f>
        <v>0</v>
      </c>
      <c r="G3593" s="25">
        <f>F3593*Main!$AF$4</f>
        <v>0</v>
      </c>
      <c r="H3593" s="151"/>
    </row>
    <row r="3594" spans="1:8">
      <c r="A3594" s="326">
        <v>9123121</v>
      </c>
      <c r="B3594" s="329" t="s">
        <v>961</v>
      </c>
      <c r="C3594" s="23"/>
      <c r="D3594" s="23">
        <v>1</v>
      </c>
      <c r="E3594" s="24">
        <v>5807.16</v>
      </c>
      <c r="F3594" s="24">
        <f>E3594/100*$I$2*Main!$AF$2</f>
        <v>0</v>
      </c>
      <c r="G3594" s="25">
        <f>F3594*Main!$AF$4</f>
        <v>0</v>
      </c>
      <c r="H3594" s="151"/>
    </row>
    <row r="3595" spans="1:8">
      <c r="A3595" s="326">
        <v>9132638</v>
      </c>
      <c r="B3595" s="329" t="s">
        <v>962</v>
      </c>
      <c r="C3595" s="23"/>
      <c r="D3595" s="23">
        <v>1</v>
      </c>
      <c r="E3595" s="24">
        <v>6185.57</v>
      </c>
      <c r="F3595" s="24">
        <f>E3595/100*$I$2*Main!$AF$2</f>
        <v>0</v>
      </c>
      <c r="G3595" s="25">
        <f>F3595*Main!$AF$4</f>
        <v>0</v>
      </c>
      <c r="H3595" s="151"/>
    </row>
    <row r="3596" spans="1:8">
      <c r="A3596" s="326">
        <v>9123128</v>
      </c>
      <c r="B3596" s="329" t="s">
        <v>963</v>
      </c>
      <c r="C3596" s="23"/>
      <c r="D3596" s="23">
        <v>1</v>
      </c>
      <c r="E3596" s="24">
        <v>4924.1899999999996</v>
      </c>
      <c r="F3596" s="24">
        <f>E3596/100*$I$2*Main!$AF$2</f>
        <v>0</v>
      </c>
      <c r="G3596" s="25">
        <f>F3596*Main!$AF$4</f>
        <v>0</v>
      </c>
      <c r="H3596" s="151"/>
    </row>
    <row r="3597" spans="1:8">
      <c r="A3597" s="326">
        <v>9123129</v>
      </c>
      <c r="B3597" s="329" t="s">
        <v>964</v>
      </c>
      <c r="C3597" s="23"/>
      <c r="D3597" s="23">
        <v>1</v>
      </c>
      <c r="E3597" s="24">
        <v>5765.09</v>
      </c>
      <c r="F3597" s="24">
        <f>E3597/100*$I$2*Main!$AF$2</f>
        <v>0</v>
      </c>
      <c r="G3597" s="25">
        <f>F3597*Main!$AF$4</f>
        <v>0</v>
      </c>
      <c r="H3597" s="151"/>
    </row>
    <row r="3598" spans="1:8">
      <c r="A3598" s="326">
        <v>9123130</v>
      </c>
      <c r="B3598" s="329" t="s">
        <v>965</v>
      </c>
      <c r="C3598" s="23"/>
      <c r="D3598" s="23">
        <v>1</v>
      </c>
      <c r="E3598" s="24">
        <v>6185.57</v>
      </c>
      <c r="F3598" s="24">
        <f>E3598/100*$I$2*Main!$AF$2</f>
        <v>0</v>
      </c>
      <c r="G3598" s="25">
        <f>F3598*Main!$AF$4</f>
        <v>0</v>
      </c>
      <c r="H3598" s="151"/>
    </row>
    <row r="3599" spans="1:8">
      <c r="A3599" s="326">
        <v>9132690</v>
      </c>
      <c r="B3599" s="329" t="s">
        <v>966</v>
      </c>
      <c r="C3599" s="23"/>
      <c r="D3599" s="23">
        <v>1</v>
      </c>
      <c r="E3599" s="24">
        <v>6606.04</v>
      </c>
      <c r="F3599" s="24">
        <f>E3599/100*$I$2*Main!$AF$2</f>
        <v>0</v>
      </c>
      <c r="G3599" s="25">
        <f>F3599*Main!$AF$4</f>
        <v>0</v>
      </c>
      <c r="H3599" s="151"/>
    </row>
    <row r="3600" spans="1:8">
      <c r="A3600" s="326">
        <v>9123132</v>
      </c>
      <c r="B3600" s="329" t="s">
        <v>967</v>
      </c>
      <c r="C3600" s="23"/>
      <c r="D3600" s="23">
        <v>1</v>
      </c>
      <c r="E3600" s="24">
        <v>7633.15</v>
      </c>
      <c r="F3600" s="24">
        <f>E3600/100*$I$2*Main!$AF$2</f>
        <v>0</v>
      </c>
      <c r="G3600" s="25">
        <f>F3600*Main!$AF$4</f>
        <v>0</v>
      </c>
      <c r="H3600" s="151"/>
    </row>
    <row r="3601" spans="1:8">
      <c r="A3601" s="326">
        <v>9199905</v>
      </c>
      <c r="B3601" s="329" t="s">
        <v>982</v>
      </c>
      <c r="C3601" s="23"/>
      <c r="D3601" s="23">
        <v>1</v>
      </c>
      <c r="E3601" s="24">
        <v>10783.98</v>
      </c>
      <c r="F3601" s="24">
        <f>E3601/100*$I$2*Main!$AF$2</f>
        <v>0</v>
      </c>
      <c r="G3601" s="25">
        <f>F3601*Main!$AF$4</f>
        <v>0</v>
      </c>
      <c r="H3601" s="151"/>
    </row>
    <row r="3602" spans="1:8">
      <c r="A3602" s="326">
        <v>9199906</v>
      </c>
      <c r="B3602" s="329" t="s">
        <v>983</v>
      </c>
      <c r="C3602" s="23"/>
      <c r="D3602" s="23">
        <v>1</v>
      </c>
      <c r="E3602" s="24">
        <v>14632.01</v>
      </c>
      <c r="F3602" s="24">
        <f>E3602/100*$I$2*Main!$AF$2</f>
        <v>0</v>
      </c>
      <c r="G3602" s="25">
        <f>F3602*Main!$AF$4</f>
        <v>0</v>
      </c>
      <c r="H3602" s="151"/>
    </row>
    <row r="3603" spans="1:8">
      <c r="A3603" s="326">
        <v>9199908</v>
      </c>
      <c r="B3603" s="329" t="s">
        <v>984</v>
      </c>
      <c r="C3603" s="23"/>
      <c r="D3603" s="23">
        <v>1</v>
      </c>
      <c r="E3603" s="24">
        <v>11639.11</v>
      </c>
      <c r="F3603" s="24">
        <f>E3603/100*$I$2*Main!$AF$2</f>
        <v>0</v>
      </c>
      <c r="G3603" s="25">
        <f>F3603*Main!$AF$4</f>
        <v>0</v>
      </c>
      <c r="H3603" s="151"/>
    </row>
    <row r="3604" spans="1:8">
      <c r="A3604" s="326">
        <v>9199909</v>
      </c>
      <c r="B3604" s="329" t="s">
        <v>985</v>
      </c>
      <c r="C3604" s="23"/>
      <c r="D3604" s="23">
        <v>1</v>
      </c>
      <c r="E3604" s="24">
        <v>15914.7</v>
      </c>
      <c r="F3604" s="24">
        <f>E3604/100*$I$2*Main!$AF$2</f>
        <v>0</v>
      </c>
      <c r="G3604" s="25">
        <f>F3604*Main!$AF$4</f>
        <v>0</v>
      </c>
      <c r="H3604" s="151"/>
    </row>
    <row r="3605" spans="1:8">
      <c r="A3605" s="326">
        <v>9199907</v>
      </c>
      <c r="B3605" s="329" t="s">
        <v>3741</v>
      </c>
      <c r="C3605" s="23" t="s">
        <v>52</v>
      </c>
      <c r="D3605" s="23">
        <v>1</v>
      </c>
      <c r="E3605" s="24">
        <v>4370.63</v>
      </c>
      <c r="F3605" s="24">
        <f>E3605/100*$I$2*Main!$AF$2</f>
        <v>0</v>
      </c>
      <c r="G3605" s="25">
        <f>F3605*Main!$AF$4</f>
        <v>0</v>
      </c>
      <c r="H3605" s="151"/>
    </row>
    <row r="3606" spans="1:8">
      <c r="A3606" s="326">
        <v>9199910</v>
      </c>
      <c r="B3606" s="329" t="s">
        <v>3742</v>
      </c>
      <c r="C3606" s="23" t="s">
        <v>52</v>
      </c>
      <c r="D3606" s="23">
        <v>1</v>
      </c>
      <c r="E3606" s="24">
        <v>4513.13</v>
      </c>
      <c r="F3606" s="24">
        <f>E3606/100*$I$2*Main!$AF$2</f>
        <v>0</v>
      </c>
      <c r="G3606" s="25">
        <f>F3606*Main!$AF$4</f>
        <v>0</v>
      </c>
      <c r="H3606" s="151"/>
    </row>
    <row r="3607" spans="1:8">
      <c r="A3607" s="326">
        <v>9184508</v>
      </c>
      <c r="B3607" s="329" t="s">
        <v>3933</v>
      </c>
      <c r="C3607" s="23" t="s">
        <v>52</v>
      </c>
      <c r="D3607" s="23">
        <v>1</v>
      </c>
      <c r="E3607" s="24">
        <v>4671.8999999999996</v>
      </c>
      <c r="F3607" s="24">
        <f>E3607/100*$I$2*Main!$AF$2</f>
        <v>0</v>
      </c>
      <c r="G3607" s="25">
        <f>F3607*Main!$AF$4</f>
        <v>0</v>
      </c>
      <c r="H3607" s="151"/>
    </row>
    <row r="3608" spans="1:8">
      <c r="A3608" s="326">
        <v>9184509</v>
      </c>
      <c r="B3608" s="329" t="s">
        <v>3934</v>
      </c>
      <c r="C3608" s="23" t="s">
        <v>52</v>
      </c>
      <c r="D3608" s="23">
        <v>1</v>
      </c>
      <c r="E3608" s="24">
        <v>5428.74</v>
      </c>
      <c r="F3608" s="24">
        <f>E3608/100*$I$2*Main!$AF$2</f>
        <v>0</v>
      </c>
      <c r="G3608" s="25">
        <f>F3608*Main!$AF$4</f>
        <v>0</v>
      </c>
      <c r="H3608" s="151"/>
    </row>
    <row r="3609" spans="1:8">
      <c r="A3609" s="326">
        <v>9184551</v>
      </c>
      <c r="B3609" s="329" t="s">
        <v>3935</v>
      </c>
      <c r="C3609" s="23" t="s">
        <v>52</v>
      </c>
      <c r="D3609" s="23">
        <v>1</v>
      </c>
      <c r="E3609" s="24">
        <v>5807.16</v>
      </c>
      <c r="F3609" s="24">
        <f>E3609/100*$I$2*Main!$AF$2</f>
        <v>0</v>
      </c>
      <c r="G3609" s="25">
        <f>F3609*Main!$AF$4</f>
        <v>0</v>
      </c>
      <c r="H3609" s="151"/>
    </row>
    <row r="3610" spans="1:8">
      <c r="A3610" s="326">
        <v>9179793</v>
      </c>
      <c r="B3610" s="329" t="s">
        <v>3936</v>
      </c>
      <c r="C3610" s="23" t="s">
        <v>52</v>
      </c>
      <c r="D3610" s="23">
        <v>1</v>
      </c>
      <c r="E3610" s="24">
        <v>6185.57</v>
      </c>
      <c r="F3610" s="24">
        <f>E3610/100*$I$2*Main!$AF$2</f>
        <v>0</v>
      </c>
      <c r="G3610" s="25">
        <f>F3610*Main!$AF$4</f>
        <v>0</v>
      </c>
      <c r="H3610" s="151"/>
    </row>
    <row r="3611" spans="1:8">
      <c r="A3611" s="326">
        <v>9184552</v>
      </c>
      <c r="B3611" s="329" t="s">
        <v>3937</v>
      </c>
      <c r="C3611" s="23" t="s">
        <v>52</v>
      </c>
      <c r="D3611" s="23">
        <v>1</v>
      </c>
      <c r="E3611" s="24">
        <v>4924.1899999999996</v>
      </c>
      <c r="F3611" s="24">
        <f>E3611/100*$I$2*Main!$AF$2</f>
        <v>0</v>
      </c>
      <c r="G3611" s="25">
        <f>F3611*Main!$AF$4</f>
        <v>0</v>
      </c>
      <c r="H3611" s="151"/>
    </row>
    <row r="3612" spans="1:8">
      <c r="A3612" s="326">
        <v>9184553</v>
      </c>
      <c r="B3612" s="329" t="s">
        <v>3938</v>
      </c>
      <c r="C3612" s="23" t="s">
        <v>52</v>
      </c>
      <c r="D3612" s="23">
        <v>1</v>
      </c>
      <c r="E3612" s="24">
        <v>5765.09</v>
      </c>
      <c r="F3612" s="24">
        <f>E3612/100*$I$2*Main!$AF$2</f>
        <v>0</v>
      </c>
      <c r="G3612" s="25">
        <f>F3612*Main!$AF$4</f>
        <v>0</v>
      </c>
      <c r="H3612" s="151"/>
    </row>
    <row r="3613" spans="1:8">
      <c r="A3613" s="326">
        <v>9184554</v>
      </c>
      <c r="B3613" s="329" t="s">
        <v>3939</v>
      </c>
      <c r="C3613" s="23" t="s">
        <v>52</v>
      </c>
      <c r="D3613" s="23">
        <v>1</v>
      </c>
      <c r="E3613" s="24">
        <v>6185.57</v>
      </c>
      <c r="F3613" s="24">
        <f>E3613/100*$I$2*Main!$AF$2</f>
        <v>0</v>
      </c>
      <c r="G3613" s="25">
        <f>F3613*Main!$AF$4</f>
        <v>0</v>
      </c>
      <c r="H3613" s="151"/>
    </row>
    <row r="3614" spans="1:8">
      <c r="A3614" s="326">
        <v>9183159</v>
      </c>
      <c r="B3614" s="329" t="s">
        <v>3940</v>
      </c>
      <c r="C3614" s="23" t="s">
        <v>52</v>
      </c>
      <c r="D3614" s="23">
        <v>1</v>
      </c>
      <c r="E3614" s="24">
        <v>6606.04</v>
      </c>
      <c r="F3614" s="24">
        <f>E3614/100*$I$2*Main!$AF$2</f>
        <v>0</v>
      </c>
      <c r="G3614" s="25">
        <f>F3614*Main!$AF$4</f>
        <v>0</v>
      </c>
      <c r="H3614" s="151"/>
    </row>
    <row r="3615" spans="1:8">
      <c r="A3615" s="326">
        <v>9143038</v>
      </c>
      <c r="B3615" s="329" t="s">
        <v>1001</v>
      </c>
      <c r="C3615" s="23"/>
      <c r="D3615" s="23">
        <v>30</v>
      </c>
      <c r="E3615" s="24">
        <v>835.82</v>
      </c>
      <c r="F3615" s="24">
        <f>E3615/100*$I$2*Main!$AF$2</f>
        <v>0</v>
      </c>
      <c r="G3615" s="25">
        <f>F3615*Main!$AF$4</f>
        <v>0</v>
      </c>
      <c r="H3615" s="151"/>
    </row>
    <row r="3616" spans="1:8">
      <c r="A3616" s="326">
        <v>9143046</v>
      </c>
      <c r="B3616" s="329" t="s">
        <v>1002</v>
      </c>
      <c r="C3616" s="23"/>
      <c r="D3616" s="23">
        <v>30</v>
      </c>
      <c r="E3616" s="24">
        <v>996.91</v>
      </c>
      <c r="F3616" s="24">
        <f>E3616/100*$I$2*Main!$AF$2</f>
        <v>0</v>
      </c>
      <c r="G3616" s="25">
        <f>F3616*Main!$AF$4</f>
        <v>0</v>
      </c>
      <c r="H3616" s="151"/>
    </row>
    <row r="3617" spans="1:8">
      <c r="A3617" s="326">
        <v>9194881</v>
      </c>
      <c r="B3617" s="329" t="s">
        <v>1528</v>
      </c>
      <c r="C3617" s="23"/>
      <c r="D3617" s="23">
        <v>1</v>
      </c>
      <c r="E3617" s="24">
        <v>5958.52</v>
      </c>
      <c r="F3617" s="24">
        <f>E3617/100*$I$2*Main!$AF$2</f>
        <v>0</v>
      </c>
      <c r="G3617" s="25">
        <f>F3617*Main!$AF$4</f>
        <v>0</v>
      </c>
      <c r="H3617" s="151"/>
    </row>
    <row r="3618" spans="1:8">
      <c r="A3618" s="326">
        <v>9194882</v>
      </c>
      <c r="B3618" s="329" t="s">
        <v>1552</v>
      </c>
      <c r="C3618" s="23"/>
      <c r="D3618" s="23">
        <v>1</v>
      </c>
      <c r="E3618" s="24">
        <v>5958.52</v>
      </c>
      <c r="F3618" s="24">
        <f>E3618/100*$I$2*Main!$AF$2</f>
        <v>0</v>
      </c>
      <c r="G3618" s="25">
        <f>F3618*Main!$AF$4</f>
        <v>0</v>
      </c>
      <c r="H3618" s="151"/>
    </row>
    <row r="3619" spans="1:8">
      <c r="A3619" s="326">
        <v>9194883</v>
      </c>
      <c r="B3619" s="329" t="s">
        <v>4542</v>
      </c>
      <c r="C3619" s="23"/>
      <c r="D3619" s="23">
        <v>1</v>
      </c>
      <c r="E3619" s="24">
        <v>5958.52</v>
      </c>
      <c r="F3619" s="24">
        <f>E3619/100*$I$2*Main!$AF$2</f>
        <v>0</v>
      </c>
      <c r="G3619" s="25">
        <f>F3619*Main!$AF$4</f>
        <v>0</v>
      </c>
      <c r="H3619" s="151"/>
    </row>
    <row r="3620" spans="1:8">
      <c r="A3620" s="326">
        <v>9209880</v>
      </c>
      <c r="B3620" s="329" t="s">
        <v>1529</v>
      </c>
      <c r="C3620" s="23"/>
      <c r="D3620" s="23">
        <v>1</v>
      </c>
      <c r="E3620" s="24">
        <v>5585.72</v>
      </c>
      <c r="F3620" s="24">
        <f>E3620/100*$I$2*Main!$AF$2</f>
        <v>0</v>
      </c>
      <c r="G3620" s="25">
        <f>F3620*Main!$AF$4</f>
        <v>0</v>
      </c>
      <c r="H3620" s="151"/>
    </row>
    <row r="3621" spans="1:8">
      <c r="A3621" s="326">
        <v>9209884</v>
      </c>
      <c r="B3621" s="329" t="s">
        <v>4049</v>
      </c>
      <c r="C3621" s="23" t="s">
        <v>52</v>
      </c>
      <c r="D3621" s="23">
        <v>1</v>
      </c>
      <c r="E3621" s="24">
        <v>6238.13</v>
      </c>
      <c r="F3621" s="24">
        <f>E3621/100*$I$2*Main!$AF$2</f>
        <v>0</v>
      </c>
      <c r="G3621" s="25">
        <f>F3621*Main!$AF$4</f>
        <v>0</v>
      </c>
      <c r="H3621" s="151"/>
    </row>
    <row r="3622" spans="1:8">
      <c r="A3622" s="326">
        <v>9209886</v>
      </c>
      <c r="B3622" s="329" t="s">
        <v>4050</v>
      </c>
      <c r="C3622" s="23" t="s">
        <v>52</v>
      </c>
      <c r="D3622" s="23">
        <v>1</v>
      </c>
      <c r="E3622" s="24">
        <v>7382.87</v>
      </c>
      <c r="F3622" s="24">
        <f>E3622/100*$I$2*Main!$AF$2</f>
        <v>0</v>
      </c>
      <c r="G3622" s="25">
        <f>F3622*Main!$AF$4</f>
        <v>0</v>
      </c>
      <c r="H3622" s="151"/>
    </row>
    <row r="3623" spans="1:8">
      <c r="A3623" s="326">
        <v>9209882</v>
      </c>
      <c r="B3623" s="329" t="s">
        <v>4051</v>
      </c>
      <c r="C3623" s="23" t="s">
        <v>52</v>
      </c>
      <c r="D3623" s="23">
        <v>1</v>
      </c>
      <c r="E3623" s="24">
        <v>7952.7</v>
      </c>
      <c r="F3623" s="24">
        <f>E3623/100*$I$2*Main!$AF$2</f>
        <v>0</v>
      </c>
      <c r="G3623" s="25">
        <f>F3623*Main!$AF$4</f>
        <v>0</v>
      </c>
      <c r="H3623" s="151"/>
    </row>
    <row r="3624" spans="1:8">
      <c r="A3624" s="326">
        <v>9194869</v>
      </c>
      <c r="B3624" s="329" t="s">
        <v>1535</v>
      </c>
      <c r="C3624" s="23"/>
      <c r="D3624" s="23">
        <v>1</v>
      </c>
      <c r="E3624" s="24">
        <v>9927.73</v>
      </c>
      <c r="F3624" s="24">
        <f>E3624/100*$I$2*Main!$AF$2</f>
        <v>0</v>
      </c>
      <c r="G3624" s="25">
        <f>F3624*Main!$AF$4</f>
        <v>0</v>
      </c>
      <c r="H3624" s="151"/>
    </row>
    <row r="3625" spans="1:8">
      <c r="A3625" s="326">
        <v>9194870</v>
      </c>
      <c r="B3625" s="329" t="s">
        <v>1536</v>
      </c>
      <c r="C3625" s="23"/>
      <c r="D3625" s="23">
        <v>1</v>
      </c>
      <c r="E3625" s="24">
        <v>13848.74</v>
      </c>
      <c r="F3625" s="24">
        <f>E3625/100*$I$2*Main!$AF$2</f>
        <v>0</v>
      </c>
      <c r="G3625" s="25">
        <f>F3625*Main!$AF$4</f>
        <v>0</v>
      </c>
      <c r="H3625" s="151"/>
    </row>
    <row r="3626" spans="1:8">
      <c r="A3626" s="326">
        <v>9194871</v>
      </c>
      <c r="B3626" s="329" t="s">
        <v>4055</v>
      </c>
      <c r="C3626" s="23" t="s">
        <v>52</v>
      </c>
      <c r="D3626" s="23">
        <v>1</v>
      </c>
      <c r="E3626" s="24">
        <v>3392.7</v>
      </c>
      <c r="F3626" s="24">
        <f>E3626/100*$I$2*Main!$AF$2</f>
        <v>0</v>
      </c>
      <c r="G3626" s="25">
        <f>F3626*Main!$AF$4</f>
        <v>0</v>
      </c>
      <c r="H3626" s="151"/>
    </row>
    <row r="3627" spans="1:8">
      <c r="A3627" s="326">
        <v>9194875</v>
      </c>
      <c r="B3627" s="329" t="s">
        <v>1558</v>
      </c>
      <c r="C3627" s="23"/>
      <c r="D3627" s="23">
        <v>1</v>
      </c>
      <c r="E3627" s="24">
        <v>10854.7</v>
      </c>
      <c r="F3627" s="24">
        <f>E3627/100*$I$2*Main!$AF$2</f>
        <v>0</v>
      </c>
      <c r="G3627" s="25">
        <f>F3627*Main!$AF$4</f>
        <v>0</v>
      </c>
      <c r="H3627" s="151"/>
    </row>
    <row r="3628" spans="1:8">
      <c r="A3628" s="326">
        <v>9194876</v>
      </c>
      <c r="B3628" s="329" t="s">
        <v>1559</v>
      </c>
      <c r="C3628" s="23"/>
      <c r="D3628" s="23">
        <v>1</v>
      </c>
      <c r="E3628" s="24">
        <v>14775.68</v>
      </c>
      <c r="F3628" s="24">
        <f>E3628/100*$I$2*Main!$AF$2</f>
        <v>0</v>
      </c>
      <c r="G3628" s="25">
        <f>F3628*Main!$AF$4</f>
        <v>0</v>
      </c>
      <c r="H3628" s="151"/>
    </row>
    <row r="3629" spans="1:8">
      <c r="A3629" s="326">
        <v>9194877</v>
      </c>
      <c r="B3629" s="329" t="s">
        <v>4063</v>
      </c>
      <c r="C3629" s="23" t="s">
        <v>52</v>
      </c>
      <c r="D3629" s="23">
        <v>1</v>
      </c>
      <c r="E3629" s="24">
        <v>4319.6400000000003</v>
      </c>
      <c r="F3629" s="24">
        <f>E3629/100*$I$2*Main!$AF$2</f>
        <v>0</v>
      </c>
      <c r="G3629" s="25">
        <f>F3629*Main!$AF$4</f>
        <v>0</v>
      </c>
      <c r="H3629" s="151"/>
    </row>
    <row r="3630" spans="1:8">
      <c r="A3630" s="327">
        <v>9278339</v>
      </c>
      <c r="B3630" s="329" t="s">
        <v>4543</v>
      </c>
      <c r="C3630" s="23"/>
      <c r="D3630" s="23">
        <v>1</v>
      </c>
      <c r="E3630" s="24">
        <v>21365.35</v>
      </c>
      <c r="F3630" s="24">
        <f>E3630/100*$I$2*Main!$AF$2</f>
        <v>0</v>
      </c>
      <c r="G3630" s="25">
        <f>F3630*Main!$AF$4</f>
        <v>0</v>
      </c>
      <c r="H3630" s="151"/>
    </row>
    <row r="3631" spans="1:8">
      <c r="A3631" s="327">
        <v>9278340</v>
      </c>
      <c r="B3631" s="329" t="s">
        <v>4544</v>
      </c>
      <c r="C3631" s="23"/>
      <c r="D3631" s="23">
        <v>1</v>
      </c>
      <c r="E3631" s="24">
        <v>23355.88</v>
      </c>
      <c r="F3631" s="24">
        <f>E3631/100*$I$2*Main!$AF$2</f>
        <v>0</v>
      </c>
      <c r="G3631" s="25">
        <f>F3631*Main!$AF$4</f>
        <v>0</v>
      </c>
      <c r="H3631" s="151"/>
    </row>
    <row r="3632" spans="1:8">
      <c r="A3632" s="327">
        <v>9278334</v>
      </c>
      <c r="B3632" s="329" t="s">
        <v>4545</v>
      </c>
      <c r="C3632" s="23"/>
      <c r="D3632" s="23">
        <v>1</v>
      </c>
      <c r="E3632" s="24">
        <v>22294.31</v>
      </c>
      <c r="F3632" s="24">
        <f>E3632/100*$I$2*Main!$AF$2</f>
        <v>0</v>
      </c>
      <c r="G3632" s="25">
        <f>F3632*Main!$AF$4</f>
        <v>0</v>
      </c>
      <c r="H3632" s="151"/>
    </row>
    <row r="3633" spans="1:8">
      <c r="A3633" s="327">
        <v>9278335</v>
      </c>
      <c r="B3633" s="329" t="s">
        <v>4546</v>
      </c>
      <c r="C3633" s="23"/>
      <c r="D3633" s="23">
        <v>1</v>
      </c>
      <c r="E3633" s="24">
        <v>22957.79</v>
      </c>
      <c r="F3633" s="24">
        <f>E3633/100*$I$2*Main!$AF$2</f>
        <v>0</v>
      </c>
      <c r="G3633" s="25">
        <f>F3633*Main!$AF$4</f>
        <v>0</v>
      </c>
      <c r="H3633" s="151"/>
    </row>
    <row r="3634" spans="1:8">
      <c r="A3634" s="327">
        <v>9278336</v>
      </c>
      <c r="B3634" s="329" t="s">
        <v>4547</v>
      </c>
      <c r="C3634" s="23"/>
      <c r="D3634" s="23">
        <v>1</v>
      </c>
      <c r="E3634" s="24">
        <v>24881.98</v>
      </c>
      <c r="F3634" s="24">
        <f>E3634/100*$I$2*Main!$AF$2</f>
        <v>0</v>
      </c>
      <c r="G3634" s="25">
        <f>F3634*Main!$AF$4</f>
        <v>0</v>
      </c>
      <c r="H3634" s="151"/>
    </row>
    <row r="3635" spans="1:8">
      <c r="A3635" s="327">
        <v>9278337</v>
      </c>
      <c r="B3635" s="329" t="s">
        <v>4548</v>
      </c>
      <c r="C3635" s="23"/>
      <c r="D3635" s="23">
        <v>1</v>
      </c>
      <c r="E3635" s="24">
        <v>25877.3</v>
      </c>
      <c r="F3635" s="24">
        <f>E3635/100*$I$2*Main!$AF$2</f>
        <v>0</v>
      </c>
      <c r="G3635" s="25">
        <f>F3635*Main!$AF$4</f>
        <v>0</v>
      </c>
      <c r="H3635" s="151"/>
    </row>
    <row r="3636" spans="1:8">
      <c r="A3636" s="326">
        <v>9208744</v>
      </c>
      <c r="B3636" s="329" t="s">
        <v>4549</v>
      </c>
      <c r="C3636" s="23" t="s">
        <v>52</v>
      </c>
      <c r="D3636" s="23">
        <v>1</v>
      </c>
      <c r="E3636" s="24">
        <v>22813.3</v>
      </c>
      <c r="F3636" s="24">
        <f>E3636/100*$I$2*Main!$AF$2</f>
        <v>0</v>
      </c>
      <c r="G3636" s="25">
        <f>F3636*Main!$AF$4</f>
        <v>0</v>
      </c>
      <c r="H3636" s="151"/>
    </row>
    <row r="3637" spans="1:8">
      <c r="A3637" s="326">
        <v>9208746</v>
      </c>
      <c r="B3637" s="329" t="s">
        <v>4550</v>
      </c>
      <c r="C3637" s="23" t="s">
        <v>52</v>
      </c>
      <c r="D3637" s="23">
        <v>1</v>
      </c>
      <c r="E3637" s="24">
        <v>24477.48</v>
      </c>
      <c r="F3637" s="24">
        <f>E3637/100*$I$2*Main!$AF$2</f>
        <v>0</v>
      </c>
      <c r="G3637" s="25">
        <f>F3637*Main!$AF$4</f>
        <v>0</v>
      </c>
      <c r="H3637" s="151"/>
    </row>
    <row r="3638" spans="1:8">
      <c r="A3638" s="326">
        <v>9132365</v>
      </c>
      <c r="B3638" s="329" t="s">
        <v>4551</v>
      </c>
      <c r="C3638" s="23" t="s">
        <v>52</v>
      </c>
      <c r="D3638" s="23">
        <v>1</v>
      </c>
      <c r="E3638" s="24">
        <v>21543.73</v>
      </c>
      <c r="F3638" s="24">
        <f>E3638/100*$I$2*Main!$AF$2</f>
        <v>0</v>
      </c>
      <c r="G3638" s="25">
        <f>F3638*Main!$AF$4</f>
        <v>0</v>
      </c>
      <c r="H3638" s="151"/>
    </row>
    <row r="3639" spans="1:8">
      <c r="A3639" s="326">
        <v>9132367</v>
      </c>
      <c r="B3639" s="329" t="s">
        <v>4552</v>
      </c>
      <c r="C3639" s="23"/>
      <c r="D3639" s="23">
        <v>1</v>
      </c>
      <c r="E3639" s="24">
        <v>23417.08</v>
      </c>
      <c r="F3639" s="24">
        <f>E3639/100*$I$2*Main!$AF$2</f>
        <v>0</v>
      </c>
      <c r="G3639" s="25">
        <f>F3639*Main!$AF$4</f>
        <v>0</v>
      </c>
      <c r="H3639" s="151"/>
    </row>
    <row r="3640" spans="1:8">
      <c r="A3640" s="326">
        <v>9132371</v>
      </c>
      <c r="B3640" s="329" t="s">
        <v>4553</v>
      </c>
      <c r="C3640" s="23" t="s">
        <v>52</v>
      </c>
      <c r="D3640" s="23">
        <v>1</v>
      </c>
      <c r="E3640" s="24">
        <v>26093.34</v>
      </c>
      <c r="F3640" s="24">
        <f>E3640/100*$I$2*Main!$AF$2</f>
        <v>0</v>
      </c>
      <c r="G3640" s="25">
        <f>F3640*Main!$AF$4</f>
        <v>0</v>
      </c>
      <c r="H3640" s="151"/>
    </row>
    <row r="3641" spans="1:8">
      <c r="A3641" s="327">
        <v>9279406</v>
      </c>
      <c r="B3641" s="329" t="s">
        <v>4554</v>
      </c>
      <c r="C3641" s="23"/>
      <c r="D3641" s="23">
        <v>1</v>
      </c>
      <c r="E3641" s="24">
        <v>22813.3</v>
      </c>
      <c r="F3641" s="24">
        <f>E3641/100*$I$2*Main!$AF$2</f>
        <v>0</v>
      </c>
      <c r="G3641" s="25">
        <f>F3641*Main!$AF$4</f>
        <v>0</v>
      </c>
      <c r="H3641" s="151"/>
    </row>
    <row r="3642" spans="1:8">
      <c r="A3642" s="327">
        <v>9279408</v>
      </c>
      <c r="B3642" s="329" t="s">
        <v>4555</v>
      </c>
      <c r="C3642" s="23"/>
      <c r="D3642" s="23">
        <v>1</v>
      </c>
      <c r="E3642" s="24">
        <v>24477.48</v>
      </c>
      <c r="F3642" s="24">
        <f>E3642/100*$I$2*Main!$AF$2</f>
        <v>0</v>
      </c>
      <c r="G3642" s="25">
        <f>F3642*Main!$AF$4</f>
        <v>0</v>
      </c>
      <c r="H3642" s="151"/>
    </row>
    <row r="3643" spans="1:8">
      <c r="A3643" s="327">
        <v>9279400</v>
      </c>
      <c r="B3643" s="329" t="s">
        <v>4556</v>
      </c>
      <c r="C3643" s="23"/>
      <c r="D3643" s="23">
        <v>1</v>
      </c>
      <c r="E3643" s="24">
        <v>21543.73</v>
      </c>
      <c r="F3643" s="24">
        <f>E3643/100*$I$2*Main!$AF$2</f>
        <v>0</v>
      </c>
      <c r="G3643" s="25">
        <f>F3643*Main!$AF$4</f>
        <v>0</v>
      </c>
      <c r="H3643" s="151"/>
    </row>
    <row r="3644" spans="1:8">
      <c r="A3644" s="327">
        <v>9279402</v>
      </c>
      <c r="B3644" s="329" t="s">
        <v>4557</v>
      </c>
      <c r="C3644" s="23"/>
      <c r="D3644" s="23">
        <v>1</v>
      </c>
      <c r="E3644" s="24">
        <v>23417.08</v>
      </c>
      <c r="F3644" s="24">
        <f>E3644/100*$I$2*Main!$AF$2</f>
        <v>0</v>
      </c>
      <c r="G3644" s="25">
        <f>F3644*Main!$AF$4</f>
        <v>0</v>
      </c>
      <c r="H3644" s="151"/>
    </row>
    <row r="3645" spans="1:8">
      <c r="A3645" s="327">
        <v>9279404</v>
      </c>
      <c r="B3645" s="329" t="s">
        <v>4558</v>
      </c>
      <c r="C3645" s="23"/>
      <c r="D3645" s="23">
        <v>1</v>
      </c>
      <c r="E3645" s="24">
        <v>26093.34</v>
      </c>
      <c r="F3645" s="24">
        <f>E3645/100*$I$2*Main!$AF$2</f>
        <v>0</v>
      </c>
      <c r="G3645" s="25">
        <f>F3645*Main!$AF$4</f>
        <v>0</v>
      </c>
      <c r="H3645" s="151"/>
    </row>
    <row r="3646" spans="1:8">
      <c r="A3646" s="326">
        <v>9208747</v>
      </c>
      <c r="B3646" s="329" t="s">
        <v>4559</v>
      </c>
      <c r="C3646" s="23" t="s">
        <v>52</v>
      </c>
      <c r="D3646" s="23">
        <v>1</v>
      </c>
      <c r="E3646" s="24">
        <v>23808.53</v>
      </c>
      <c r="F3646" s="24">
        <f>E3646/100*$I$2*Main!$AF$2</f>
        <v>0</v>
      </c>
      <c r="G3646" s="25">
        <f>F3646*Main!$AF$4</f>
        <v>0</v>
      </c>
      <c r="H3646" s="151"/>
    </row>
    <row r="3647" spans="1:8">
      <c r="A3647" s="326">
        <v>9208749</v>
      </c>
      <c r="B3647" s="329" t="s">
        <v>4560</v>
      </c>
      <c r="C3647" s="23" t="s">
        <v>52</v>
      </c>
      <c r="D3647" s="23">
        <v>1</v>
      </c>
      <c r="E3647" s="24">
        <v>26534.1</v>
      </c>
      <c r="F3647" s="24">
        <f>E3647/100*$I$2*Main!$AF$2</f>
        <v>0</v>
      </c>
      <c r="G3647" s="25">
        <f>F3647*Main!$AF$4</f>
        <v>0</v>
      </c>
      <c r="H3647" s="151"/>
    </row>
    <row r="3648" spans="1:8">
      <c r="A3648" s="326">
        <v>9132354</v>
      </c>
      <c r="B3648" s="329" t="s">
        <v>4561</v>
      </c>
      <c r="C3648" s="23" t="s">
        <v>52</v>
      </c>
      <c r="D3648" s="23">
        <v>1</v>
      </c>
      <c r="E3648" s="24">
        <v>20497.43</v>
      </c>
      <c r="F3648" s="24">
        <f>E3648/100*$I$2*Main!$AF$2</f>
        <v>0</v>
      </c>
      <c r="G3648" s="25">
        <f>F3648*Main!$AF$4</f>
        <v>0</v>
      </c>
      <c r="H3648" s="151"/>
    </row>
    <row r="3649" spans="1:8">
      <c r="A3649" s="326">
        <v>9132356</v>
      </c>
      <c r="B3649" s="329" t="s">
        <v>4562</v>
      </c>
      <c r="C3649" s="23"/>
      <c r="D3649" s="23">
        <v>1</v>
      </c>
      <c r="E3649" s="24">
        <v>22376.68</v>
      </c>
      <c r="F3649" s="24">
        <f>E3649/100*$I$2*Main!$AF$2</f>
        <v>0</v>
      </c>
      <c r="G3649" s="25">
        <f>F3649*Main!$AF$4</f>
        <v>0</v>
      </c>
      <c r="H3649" s="151"/>
    </row>
    <row r="3650" spans="1:8">
      <c r="A3650" s="326">
        <v>9132359</v>
      </c>
      <c r="B3650" s="329" t="s">
        <v>4563</v>
      </c>
      <c r="C3650" s="23"/>
      <c r="D3650" s="23">
        <v>1</v>
      </c>
      <c r="E3650" s="24">
        <v>24243.47</v>
      </c>
      <c r="F3650" s="24">
        <f>E3650/100*$I$2*Main!$AF$2</f>
        <v>0</v>
      </c>
      <c r="G3650" s="25">
        <f>F3650*Main!$AF$4</f>
        <v>0</v>
      </c>
      <c r="H3650" s="151"/>
    </row>
    <row r="3651" spans="1:8">
      <c r="A3651" s="327">
        <v>9279415</v>
      </c>
      <c r="B3651" s="329" t="s">
        <v>4564</v>
      </c>
      <c r="C3651" s="23"/>
      <c r="D3651" s="23">
        <v>1</v>
      </c>
      <c r="E3651" s="24">
        <v>23808.53</v>
      </c>
      <c r="F3651" s="24">
        <f>E3651/100*$I$2*Main!$AF$2</f>
        <v>0</v>
      </c>
      <c r="G3651" s="25">
        <f>F3651*Main!$AF$4</f>
        <v>0</v>
      </c>
      <c r="H3651" s="151"/>
    </row>
    <row r="3652" spans="1:8">
      <c r="A3652" s="327">
        <v>9279417</v>
      </c>
      <c r="B3652" s="329" t="s">
        <v>4565</v>
      </c>
      <c r="C3652" s="23"/>
      <c r="D3652" s="23">
        <v>1</v>
      </c>
      <c r="E3652" s="24">
        <v>26534.09</v>
      </c>
      <c r="F3652" s="24">
        <f>E3652/100*$I$2*Main!$AF$2</f>
        <v>0</v>
      </c>
      <c r="G3652" s="25">
        <f>F3652*Main!$AF$4</f>
        <v>0</v>
      </c>
      <c r="H3652" s="151"/>
    </row>
    <row r="3653" spans="1:8">
      <c r="A3653" s="327">
        <v>9279409</v>
      </c>
      <c r="B3653" s="329" t="s">
        <v>4566</v>
      </c>
      <c r="C3653" s="23"/>
      <c r="D3653" s="23">
        <v>1</v>
      </c>
      <c r="E3653" s="24">
        <v>20497.419999999998</v>
      </c>
      <c r="F3653" s="24">
        <f>E3653/100*$I$2*Main!$AF$2</f>
        <v>0</v>
      </c>
      <c r="G3653" s="25">
        <f>F3653*Main!$AF$4</f>
        <v>0</v>
      </c>
      <c r="H3653" s="151"/>
    </row>
    <row r="3654" spans="1:8">
      <c r="A3654" s="327">
        <v>9279411</v>
      </c>
      <c r="B3654" s="329" t="s">
        <v>4567</v>
      </c>
      <c r="C3654" s="23"/>
      <c r="D3654" s="23">
        <v>1</v>
      </c>
      <c r="E3654" s="24">
        <v>22376.66</v>
      </c>
      <c r="F3654" s="24">
        <f>E3654/100*$I$2*Main!$AF$2</f>
        <v>0</v>
      </c>
      <c r="G3654" s="25">
        <f>F3654*Main!$AF$4</f>
        <v>0</v>
      </c>
      <c r="H3654" s="151"/>
    </row>
    <row r="3655" spans="1:8">
      <c r="A3655" s="327">
        <v>9279413</v>
      </c>
      <c r="B3655" s="329" t="s">
        <v>4568</v>
      </c>
      <c r="C3655" s="23"/>
      <c r="D3655" s="23">
        <v>1</v>
      </c>
      <c r="E3655" s="24">
        <v>24243.47</v>
      </c>
      <c r="F3655" s="24">
        <f>E3655/100*$I$2*Main!$AF$2</f>
        <v>0</v>
      </c>
      <c r="G3655" s="25">
        <f>F3655*Main!$AF$4</f>
        <v>0</v>
      </c>
      <c r="H3655" s="151"/>
    </row>
    <row r="3656" spans="1:8">
      <c r="A3656" s="326">
        <v>9132376</v>
      </c>
      <c r="B3656" s="329" t="s">
        <v>4101</v>
      </c>
      <c r="C3656" s="23" t="s">
        <v>52</v>
      </c>
      <c r="D3656" s="23">
        <v>1</v>
      </c>
      <c r="E3656" s="24">
        <v>1497.66</v>
      </c>
      <c r="F3656" s="24">
        <f>E3656/100*$I$2*Main!$AF$2</f>
        <v>0</v>
      </c>
      <c r="G3656" s="25">
        <f>F3656*Main!$AF$4</f>
        <v>0</v>
      </c>
      <c r="H3656" s="151"/>
    </row>
    <row r="3657" spans="1:8">
      <c r="A3657" s="326">
        <v>9132377</v>
      </c>
      <c r="B3657" s="329" t="s">
        <v>1681</v>
      </c>
      <c r="C3657" s="23"/>
      <c r="D3657" s="23">
        <v>1</v>
      </c>
      <c r="E3657" s="24">
        <v>1524.14</v>
      </c>
      <c r="F3657" s="24">
        <f>E3657/100*$I$2*Main!$AF$2</f>
        <v>0</v>
      </c>
      <c r="G3657" s="25">
        <f>F3657*Main!$AF$4</f>
        <v>0</v>
      </c>
      <c r="H3657" s="151"/>
    </row>
    <row r="3658" spans="1:8">
      <c r="A3658" s="326">
        <v>9132378</v>
      </c>
      <c r="B3658" s="329" t="s">
        <v>1682</v>
      </c>
      <c r="C3658" s="23"/>
      <c r="D3658" s="23">
        <v>1</v>
      </c>
      <c r="E3658" s="24">
        <v>1606.02</v>
      </c>
      <c r="F3658" s="24">
        <f>E3658/100*$I$2*Main!$AF$2</f>
        <v>0</v>
      </c>
      <c r="G3658" s="25">
        <f>F3658*Main!$AF$4</f>
        <v>0</v>
      </c>
      <c r="H3658" s="151"/>
    </row>
    <row r="3659" spans="1:8">
      <c r="A3659" s="326">
        <v>9132379</v>
      </c>
      <c r="B3659" s="329" t="s">
        <v>4102</v>
      </c>
      <c r="C3659" s="23" t="s">
        <v>52</v>
      </c>
      <c r="D3659" s="23">
        <v>1</v>
      </c>
      <c r="E3659" s="24">
        <v>1677.36</v>
      </c>
      <c r="F3659" s="24">
        <f>E3659/100*$I$2*Main!$AF$2</f>
        <v>0</v>
      </c>
      <c r="G3659" s="25">
        <f>F3659*Main!$AF$4</f>
        <v>0</v>
      </c>
      <c r="H3659" s="151"/>
    </row>
    <row r="3660" spans="1:8">
      <c r="A3660" s="326">
        <v>9132380</v>
      </c>
      <c r="B3660" s="329" t="s">
        <v>1683</v>
      </c>
      <c r="C3660" s="23"/>
      <c r="D3660" s="23">
        <v>1</v>
      </c>
      <c r="E3660" s="24">
        <v>1707.05</v>
      </c>
      <c r="F3660" s="24">
        <f>E3660/100*$I$2*Main!$AF$2</f>
        <v>0</v>
      </c>
      <c r="G3660" s="25">
        <f>F3660*Main!$AF$4</f>
        <v>0</v>
      </c>
      <c r="H3660" s="151"/>
    </row>
    <row r="3661" spans="1:8">
      <c r="A3661" s="326">
        <v>9132381</v>
      </c>
      <c r="B3661" s="329" t="s">
        <v>4569</v>
      </c>
      <c r="C3661" s="23" t="s">
        <v>52</v>
      </c>
      <c r="D3661" s="23">
        <v>1</v>
      </c>
      <c r="E3661" s="24">
        <v>4492.87</v>
      </c>
      <c r="F3661" s="24">
        <f>E3661/100*$I$2*Main!$AF$2</f>
        <v>0</v>
      </c>
      <c r="G3661" s="25">
        <f>F3661*Main!$AF$4</f>
        <v>0</v>
      </c>
      <c r="H3661" s="151"/>
    </row>
    <row r="3662" spans="1:8">
      <c r="A3662" s="327">
        <v>9279389</v>
      </c>
      <c r="B3662" s="329" t="s">
        <v>4570</v>
      </c>
      <c r="C3662" s="23"/>
      <c r="D3662" s="23">
        <v>1</v>
      </c>
      <c r="E3662" s="24">
        <v>1518.88</v>
      </c>
      <c r="F3662" s="24">
        <f>E3662/100*$I$2*Main!$AF$2</f>
        <v>0</v>
      </c>
      <c r="G3662" s="25">
        <f>F3662*Main!$AF$4</f>
        <v>0</v>
      </c>
      <c r="H3662" s="151"/>
    </row>
    <row r="3663" spans="1:8">
      <c r="A3663" s="327">
        <v>9279390</v>
      </c>
      <c r="B3663" s="329" t="s">
        <v>4571</v>
      </c>
      <c r="C3663" s="23"/>
      <c r="D3663" s="23">
        <v>1</v>
      </c>
      <c r="E3663" s="24">
        <v>1524.17</v>
      </c>
      <c r="F3663" s="24">
        <f>E3663/100*$I$2*Main!$AF$2</f>
        <v>0</v>
      </c>
      <c r="G3663" s="25">
        <f>F3663*Main!$AF$4</f>
        <v>0</v>
      </c>
      <c r="H3663" s="151"/>
    </row>
    <row r="3664" spans="1:8">
      <c r="A3664" s="327">
        <v>9279391</v>
      </c>
      <c r="B3664" s="329" t="s">
        <v>4572</v>
      </c>
      <c r="C3664" s="23"/>
      <c r="D3664" s="23">
        <v>1</v>
      </c>
      <c r="E3664" s="24">
        <v>1606.04</v>
      </c>
      <c r="F3664" s="24">
        <f>E3664/100*$I$2*Main!$AF$2</f>
        <v>0</v>
      </c>
      <c r="G3664" s="25">
        <f>F3664*Main!$AF$4</f>
        <v>0</v>
      </c>
      <c r="H3664" s="151"/>
    </row>
    <row r="3665" spans="1:8">
      <c r="A3665" s="327">
        <v>9279392</v>
      </c>
      <c r="B3665" s="329" t="s">
        <v>4573</v>
      </c>
      <c r="C3665" s="23"/>
      <c r="D3665" s="23">
        <v>1</v>
      </c>
      <c r="E3665" s="24">
        <v>1908.97</v>
      </c>
      <c r="F3665" s="24">
        <f>E3665/100*$I$2*Main!$AF$2</f>
        <v>0</v>
      </c>
      <c r="G3665" s="25">
        <f>F3665*Main!$AF$4</f>
        <v>0</v>
      </c>
      <c r="H3665" s="151"/>
    </row>
    <row r="3666" spans="1:8">
      <c r="A3666" s="327">
        <v>9279393</v>
      </c>
      <c r="B3666" s="329" t="s">
        <v>4574</v>
      </c>
      <c r="C3666" s="23"/>
      <c r="D3666" s="23">
        <v>1</v>
      </c>
      <c r="E3666" s="24">
        <v>4492.88</v>
      </c>
      <c r="F3666" s="24">
        <f>E3666/100*$I$2*Main!$AF$2</f>
        <v>0</v>
      </c>
      <c r="G3666" s="25">
        <f>F3666*Main!$AF$4</f>
        <v>0</v>
      </c>
      <c r="H3666" s="151"/>
    </row>
    <row r="3667" spans="1:8">
      <c r="A3667" s="327">
        <v>9279394</v>
      </c>
      <c r="B3667" s="329" t="s">
        <v>4575</v>
      </c>
      <c r="C3667" s="23"/>
      <c r="D3667" s="23">
        <v>1</v>
      </c>
      <c r="E3667" s="24">
        <v>10623.16</v>
      </c>
      <c r="F3667" s="24">
        <f>E3667/100*$I$2*Main!$AF$2</f>
        <v>0</v>
      </c>
      <c r="G3667" s="25">
        <f>F3667*Main!$AF$4</f>
        <v>0</v>
      </c>
      <c r="H3667" s="151"/>
    </row>
    <row r="3668" spans="1:8">
      <c r="A3668" s="326">
        <v>9132382</v>
      </c>
      <c r="B3668" s="329" t="s">
        <v>1684</v>
      </c>
      <c r="C3668" s="23"/>
      <c r="D3668" s="23">
        <v>1</v>
      </c>
      <c r="E3668" s="24">
        <v>1603.14</v>
      </c>
      <c r="F3668" s="24">
        <f>E3668/100*$I$2*Main!$AF$2</f>
        <v>0</v>
      </c>
      <c r="G3668" s="25">
        <f>F3668*Main!$AF$4</f>
        <v>0</v>
      </c>
      <c r="H3668" s="151"/>
    </row>
    <row r="3669" spans="1:8">
      <c r="A3669" s="326">
        <v>9132384</v>
      </c>
      <c r="B3669" s="329" t="s">
        <v>4103</v>
      </c>
      <c r="C3669" s="23" t="s">
        <v>52</v>
      </c>
      <c r="D3669" s="23">
        <v>1</v>
      </c>
      <c r="E3669" s="24">
        <v>1646.1</v>
      </c>
      <c r="F3669" s="24">
        <f>E3669/100*$I$2*Main!$AF$2</f>
        <v>0</v>
      </c>
      <c r="G3669" s="25">
        <f>F3669*Main!$AF$4</f>
        <v>0</v>
      </c>
      <c r="H3669" s="151"/>
    </row>
    <row r="3670" spans="1:8">
      <c r="A3670" s="326">
        <v>9132385</v>
      </c>
      <c r="B3670" s="329" t="s">
        <v>1685</v>
      </c>
      <c r="C3670" s="23"/>
      <c r="D3670" s="23">
        <v>1</v>
      </c>
      <c r="E3670" s="24">
        <v>2379.2399999999998</v>
      </c>
      <c r="F3670" s="24">
        <f>E3670/100*$I$2*Main!$AF$2</f>
        <v>0</v>
      </c>
      <c r="G3670" s="25">
        <f>F3670*Main!$AF$4</f>
        <v>0</v>
      </c>
      <c r="H3670" s="151"/>
    </row>
    <row r="3671" spans="1:8">
      <c r="A3671" s="326">
        <v>9132386</v>
      </c>
      <c r="B3671" s="329" t="s">
        <v>1686</v>
      </c>
      <c r="C3671" s="23"/>
      <c r="D3671" s="23">
        <v>1</v>
      </c>
      <c r="E3671" s="24">
        <v>4000.84</v>
      </c>
      <c r="F3671" s="24">
        <f>E3671/100*$I$2*Main!$AF$2</f>
        <v>0</v>
      </c>
      <c r="G3671" s="25">
        <f>F3671*Main!$AF$4</f>
        <v>0</v>
      </c>
      <c r="H3671" s="151"/>
    </row>
    <row r="3672" spans="1:8">
      <c r="A3672" s="327">
        <v>9279395</v>
      </c>
      <c r="B3672" s="329" t="s">
        <v>4576</v>
      </c>
      <c r="C3672" s="23"/>
      <c r="D3672" s="23">
        <v>1</v>
      </c>
      <c r="E3672" s="24">
        <v>1642.64</v>
      </c>
      <c r="F3672" s="24">
        <f>E3672/100*$I$2*Main!$AF$2</f>
        <v>0</v>
      </c>
      <c r="G3672" s="25">
        <f>F3672*Main!$AF$4</f>
        <v>0</v>
      </c>
      <c r="H3672" s="151"/>
    </row>
    <row r="3673" spans="1:8">
      <c r="A3673" s="327">
        <v>9279396</v>
      </c>
      <c r="B3673" s="329" t="s">
        <v>4577</v>
      </c>
      <c r="C3673" s="23"/>
      <c r="D3673" s="23">
        <v>1</v>
      </c>
      <c r="E3673" s="24">
        <v>1646.14</v>
      </c>
      <c r="F3673" s="24">
        <f>E3673/100*$I$2*Main!$AF$2</f>
        <v>0</v>
      </c>
      <c r="G3673" s="25">
        <f>F3673*Main!$AF$4</f>
        <v>0</v>
      </c>
      <c r="H3673" s="151"/>
    </row>
    <row r="3674" spans="1:8">
      <c r="A3674" s="327">
        <v>9279397</v>
      </c>
      <c r="B3674" s="329" t="s">
        <v>4578</v>
      </c>
      <c r="C3674" s="23"/>
      <c r="D3674" s="23">
        <v>1</v>
      </c>
      <c r="E3674" s="24">
        <v>2379.25</v>
      </c>
      <c r="F3674" s="24">
        <f>E3674/100*$I$2*Main!$AF$2</f>
        <v>0</v>
      </c>
      <c r="G3674" s="25">
        <f>F3674*Main!$AF$4</f>
        <v>0</v>
      </c>
      <c r="H3674" s="151"/>
    </row>
    <row r="3675" spans="1:8">
      <c r="A3675" s="327">
        <v>9279398</v>
      </c>
      <c r="B3675" s="329" t="s">
        <v>4579</v>
      </c>
      <c r="C3675" s="23"/>
      <c r="D3675" s="23">
        <v>1</v>
      </c>
      <c r="E3675" s="24">
        <v>3574.32</v>
      </c>
      <c r="F3675" s="24">
        <f>E3675/100*$I$2*Main!$AF$2</f>
        <v>0</v>
      </c>
      <c r="G3675" s="25">
        <f>F3675*Main!$AF$4</f>
        <v>0</v>
      </c>
      <c r="H3675" s="151"/>
    </row>
    <row r="3676" spans="1:8">
      <c r="A3676" s="327">
        <v>9279399</v>
      </c>
      <c r="B3676" s="329" t="s">
        <v>4580</v>
      </c>
      <c r="C3676" s="23"/>
      <c r="D3676" s="23">
        <v>1</v>
      </c>
      <c r="E3676" s="24">
        <v>3704.11</v>
      </c>
      <c r="F3676" s="24">
        <f>E3676/100*$I$2*Main!$AF$2</f>
        <v>0</v>
      </c>
      <c r="G3676" s="25">
        <f>F3676*Main!$AF$4</f>
        <v>0</v>
      </c>
      <c r="H3676" s="151"/>
    </row>
    <row r="3677" spans="1:8">
      <c r="A3677" s="326">
        <v>9111679</v>
      </c>
      <c r="B3677" s="329" t="s">
        <v>1687</v>
      </c>
      <c r="C3677" s="23"/>
      <c r="D3677" s="23">
        <v>1</v>
      </c>
      <c r="E3677" s="24">
        <v>8290.1200000000008</v>
      </c>
      <c r="F3677" s="24">
        <f>E3677/100*$I$2*Main!$AF$2</f>
        <v>0</v>
      </c>
      <c r="G3677" s="25">
        <f>F3677*Main!$AF$4</f>
        <v>0</v>
      </c>
      <c r="H3677" s="151"/>
    </row>
    <row r="3678" spans="1:8">
      <c r="A3678" s="326">
        <v>9207638</v>
      </c>
      <c r="B3678" s="329" t="s">
        <v>1688</v>
      </c>
      <c r="C3678" s="23"/>
      <c r="D3678" s="23">
        <v>1</v>
      </c>
      <c r="E3678" s="24">
        <v>27582.02</v>
      </c>
      <c r="F3678" s="24">
        <f>E3678/100*$I$2*Main!$AF$2</f>
        <v>0</v>
      </c>
      <c r="G3678" s="25">
        <f>F3678*Main!$AF$4</f>
        <v>0</v>
      </c>
      <c r="H3678" s="151"/>
    </row>
    <row r="3679" spans="1:8">
      <c r="A3679" s="326">
        <v>9207642</v>
      </c>
      <c r="B3679" s="329" t="s">
        <v>1689</v>
      </c>
      <c r="C3679" s="23"/>
      <c r="D3679" s="23">
        <v>1</v>
      </c>
      <c r="E3679" s="24">
        <v>28883.47</v>
      </c>
      <c r="F3679" s="24">
        <f>E3679/100*$I$2*Main!$AF$2</f>
        <v>0</v>
      </c>
      <c r="G3679" s="25">
        <f>F3679*Main!$AF$4</f>
        <v>0</v>
      </c>
      <c r="H3679" s="151"/>
    </row>
    <row r="3680" spans="1:8">
      <c r="A3680" s="326">
        <v>9207644</v>
      </c>
      <c r="B3680" s="329" t="s">
        <v>1690</v>
      </c>
      <c r="C3680" s="23"/>
      <c r="D3680" s="23">
        <v>1</v>
      </c>
      <c r="E3680" s="24">
        <v>35728.639999999999</v>
      </c>
      <c r="F3680" s="24">
        <f>E3680/100*$I$2*Main!$AF$2</f>
        <v>0</v>
      </c>
      <c r="G3680" s="25">
        <f>F3680*Main!$AF$4</f>
        <v>0</v>
      </c>
      <c r="H3680" s="151"/>
    </row>
    <row r="3681" spans="1:8">
      <c r="A3681" s="326">
        <v>9208750</v>
      </c>
      <c r="B3681" s="329" t="s">
        <v>1691</v>
      </c>
      <c r="C3681" s="23"/>
      <c r="D3681" s="23">
        <v>1</v>
      </c>
      <c r="E3681" s="24">
        <v>8134.43</v>
      </c>
      <c r="F3681" s="24">
        <f>E3681/100*$I$2*Main!$AF$2</f>
        <v>0</v>
      </c>
      <c r="G3681" s="25">
        <f>F3681*Main!$AF$4</f>
        <v>0</v>
      </c>
      <c r="H3681" s="151"/>
    </row>
    <row r="3682" spans="1:8">
      <c r="A3682" s="326">
        <v>9208752</v>
      </c>
      <c r="B3682" s="329" t="s">
        <v>1692</v>
      </c>
      <c r="C3682" s="23"/>
      <c r="D3682" s="23">
        <v>1</v>
      </c>
      <c r="E3682" s="24">
        <v>9046.1</v>
      </c>
      <c r="F3682" s="24">
        <f>E3682/100*$I$2*Main!$AF$2</f>
        <v>0</v>
      </c>
      <c r="G3682" s="25">
        <f>F3682*Main!$AF$4</f>
        <v>0</v>
      </c>
      <c r="H3682" s="151"/>
    </row>
    <row r="3683" spans="1:8">
      <c r="A3683" s="326">
        <v>9077588</v>
      </c>
      <c r="B3683" s="329" t="s">
        <v>1693</v>
      </c>
      <c r="C3683" s="23"/>
      <c r="D3683" s="23">
        <v>1</v>
      </c>
      <c r="E3683" s="24">
        <v>11057.7</v>
      </c>
      <c r="F3683" s="24">
        <f>E3683/100*$I$2*Main!$AF$2</f>
        <v>0</v>
      </c>
      <c r="G3683" s="25">
        <f>F3683*Main!$AF$4</f>
        <v>0</v>
      </c>
      <c r="H3683" s="151"/>
    </row>
    <row r="3684" spans="1:8">
      <c r="A3684" s="326">
        <v>9077601</v>
      </c>
      <c r="B3684" s="329" t="s">
        <v>1694</v>
      </c>
      <c r="C3684" s="23"/>
      <c r="D3684" s="23">
        <v>40</v>
      </c>
      <c r="E3684" s="24">
        <v>627.48</v>
      </c>
      <c r="F3684" s="24">
        <f>E3684/100*$I$2*Main!$AF$2</f>
        <v>0</v>
      </c>
      <c r="G3684" s="25">
        <f>F3684*Main!$AF$4</f>
        <v>0</v>
      </c>
      <c r="H3684" s="151"/>
    </row>
    <row r="3685" spans="1:8">
      <c r="A3685" s="326">
        <v>9077612</v>
      </c>
      <c r="B3685" s="329" t="s">
        <v>1695</v>
      </c>
      <c r="C3685" s="23"/>
      <c r="D3685" s="23">
        <v>1</v>
      </c>
      <c r="E3685" s="24">
        <v>13209.83</v>
      </c>
      <c r="F3685" s="24">
        <f>E3685/100*$I$2*Main!$AF$2</f>
        <v>0</v>
      </c>
      <c r="G3685" s="25">
        <f>F3685*Main!$AF$4</f>
        <v>0</v>
      </c>
      <c r="H3685" s="151"/>
    </row>
    <row r="3686" spans="1:8">
      <c r="A3686" s="326">
        <v>9065857</v>
      </c>
      <c r="B3686" s="329" t="s">
        <v>1696</v>
      </c>
      <c r="C3686" s="23"/>
      <c r="D3686" s="23">
        <v>1</v>
      </c>
      <c r="E3686" s="24">
        <v>11647.04</v>
      </c>
      <c r="F3686" s="24">
        <f>E3686/100*$I$2*Main!$AF$2</f>
        <v>0</v>
      </c>
      <c r="G3686" s="25">
        <f>F3686*Main!$AF$4</f>
        <v>0</v>
      </c>
      <c r="H3686" s="151"/>
    </row>
    <row r="3687" spans="1:8">
      <c r="A3687" s="326">
        <v>9065860</v>
      </c>
      <c r="B3687" s="329" t="s">
        <v>1697</v>
      </c>
      <c r="C3687" s="23"/>
      <c r="D3687" s="23">
        <v>1</v>
      </c>
      <c r="E3687" s="24">
        <v>12621.44</v>
      </c>
      <c r="F3687" s="24">
        <f>E3687/100*$I$2*Main!$AF$2</f>
        <v>0</v>
      </c>
      <c r="G3687" s="25">
        <f>F3687*Main!$AF$4</f>
        <v>0</v>
      </c>
      <c r="H3687" s="151"/>
    </row>
    <row r="3688" spans="1:8">
      <c r="A3688" s="326">
        <v>9065861</v>
      </c>
      <c r="B3688" s="329" t="s">
        <v>1698</v>
      </c>
      <c r="C3688" s="23"/>
      <c r="D3688" s="23">
        <v>40</v>
      </c>
      <c r="E3688" s="24">
        <v>1201.96</v>
      </c>
      <c r="F3688" s="24">
        <f>E3688/100*$I$2*Main!$AF$2</f>
        <v>0</v>
      </c>
      <c r="G3688" s="25">
        <f>F3688*Main!$AF$4</f>
        <v>0</v>
      </c>
      <c r="H3688" s="151"/>
    </row>
    <row r="3689" spans="1:8">
      <c r="A3689" s="326">
        <v>9065862</v>
      </c>
      <c r="B3689" s="329" t="s">
        <v>1699</v>
      </c>
      <c r="C3689" s="23"/>
      <c r="D3689" s="23">
        <v>40</v>
      </c>
      <c r="E3689" s="24">
        <v>1554.06</v>
      </c>
      <c r="F3689" s="24">
        <f>E3689/100*$I$2*Main!$AF$2</f>
        <v>0</v>
      </c>
      <c r="G3689" s="25">
        <f>F3689*Main!$AF$4</f>
        <v>0</v>
      </c>
      <c r="H3689" s="151"/>
    </row>
    <row r="3690" spans="1:8">
      <c r="A3690" s="326">
        <v>9066464</v>
      </c>
      <c r="B3690" s="329" t="s">
        <v>1700</v>
      </c>
      <c r="C3690" s="23"/>
      <c r="D3690" s="23">
        <v>40</v>
      </c>
      <c r="E3690" s="24">
        <v>1201.96</v>
      </c>
      <c r="F3690" s="24">
        <f>E3690/100*$I$2*Main!$AF$2</f>
        <v>0</v>
      </c>
      <c r="G3690" s="25">
        <f>F3690*Main!$AF$4</f>
        <v>0</v>
      </c>
      <c r="H3690" s="151"/>
    </row>
    <row r="3691" spans="1:8">
      <c r="A3691" s="326">
        <v>9066486</v>
      </c>
      <c r="B3691" s="329" t="s">
        <v>1701</v>
      </c>
      <c r="C3691" s="23"/>
      <c r="D3691" s="23">
        <v>1</v>
      </c>
      <c r="E3691" s="24">
        <v>8179.9</v>
      </c>
      <c r="F3691" s="24">
        <f>E3691/100*$I$2*Main!$AF$2</f>
        <v>0</v>
      </c>
      <c r="G3691" s="25">
        <f>F3691*Main!$AF$4</f>
        <v>0</v>
      </c>
      <c r="H3691" s="151"/>
    </row>
    <row r="3692" spans="1:8">
      <c r="A3692" s="326">
        <v>9077616</v>
      </c>
      <c r="B3692" s="329" t="s">
        <v>1702</v>
      </c>
      <c r="C3692" s="23"/>
      <c r="D3692" s="23">
        <v>1</v>
      </c>
      <c r="E3692" s="24">
        <v>12073.49</v>
      </c>
      <c r="F3692" s="24">
        <f>E3692/100*$I$2*Main!$AF$2</f>
        <v>0</v>
      </c>
      <c r="G3692" s="25">
        <f>F3692*Main!$AF$4</f>
        <v>0</v>
      </c>
      <c r="H3692" s="151"/>
    </row>
    <row r="3693" spans="1:8">
      <c r="A3693" s="326">
        <v>9115909</v>
      </c>
      <c r="B3693" s="329" t="s">
        <v>1703</v>
      </c>
      <c r="C3693" s="23"/>
      <c r="D3693" s="23">
        <v>1</v>
      </c>
      <c r="E3693" s="24">
        <v>31236.66</v>
      </c>
      <c r="F3693" s="24">
        <f>E3693/100*$I$2*Main!$AF$2</f>
        <v>0</v>
      </c>
      <c r="G3693" s="25">
        <f>F3693*Main!$AF$4</f>
        <v>0</v>
      </c>
      <c r="H3693" s="151"/>
    </row>
    <row r="3694" spans="1:8">
      <c r="A3694" s="326">
        <v>9082353</v>
      </c>
      <c r="B3694" s="329" t="s">
        <v>1704</v>
      </c>
      <c r="C3694" s="23"/>
      <c r="D3694" s="23">
        <v>1</v>
      </c>
      <c r="E3694" s="24">
        <v>6708.41</v>
      </c>
      <c r="F3694" s="24">
        <f>E3694/100*$I$2*Main!$AF$2</f>
        <v>0</v>
      </c>
      <c r="G3694" s="25">
        <f>F3694*Main!$AF$4</f>
        <v>0</v>
      </c>
      <c r="H3694" s="151"/>
    </row>
    <row r="3695" spans="1:8">
      <c r="A3695" s="326">
        <v>9082357</v>
      </c>
      <c r="B3695" s="329" t="s">
        <v>1705</v>
      </c>
      <c r="C3695" s="23"/>
      <c r="D3695" s="23">
        <v>1</v>
      </c>
      <c r="E3695" s="24">
        <v>2670.07</v>
      </c>
      <c r="F3695" s="24">
        <f>E3695/100*$I$2*Main!$AF$2</f>
        <v>0</v>
      </c>
      <c r="G3695" s="25">
        <f>F3695*Main!$AF$4</f>
        <v>0</v>
      </c>
      <c r="H3695" s="151"/>
    </row>
    <row r="3696" spans="1:8">
      <c r="A3696" s="326">
        <v>9100852</v>
      </c>
      <c r="B3696" s="329" t="s">
        <v>4104</v>
      </c>
      <c r="C3696" s="23" t="s">
        <v>52</v>
      </c>
      <c r="D3696" s="23">
        <v>1</v>
      </c>
      <c r="E3696" s="24">
        <v>1383.74</v>
      </c>
      <c r="F3696" s="24">
        <f>E3696/100*$I$2*Main!$AF$2</f>
        <v>0</v>
      </c>
      <c r="G3696" s="25">
        <f>F3696*Main!$AF$4</f>
        <v>0</v>
      </c>
      <c r="H3696" s="151"/>
    </row>
    <row r="3697" spans="1:8">
      <c r="A3697" s="326">
        <v>9078139</v>
      </c>
      <c r="B3697" s="329" t="s">
        <v>1706</v>
      </c>
      <c r="C3697" s="23"/>
      <c r="D3697" s="23">
        <v>1</v>
      </c>
      <c r="E3697" s="24">
        <v>15325.74</v>
      </c>
      <c r="F3697" s="24">
        <f>E3697/100*$I$2*Main!$AF$2</f>
        <v>0</v>
      </c>
      <c r="G3697" s="25">
        <f>F3697*Main!$AF$4</f>
        <v>0</v>
      </c>
      <c r="H3697" s="151"/>
    </row>
    <row r="3698" spans="1:8">
      <c r="A3698" s="326">
        <v>9082358</v>
      </c>
      <c r="B3698" s="329" t="s">
        <v>4105</v>
      </c>
      <c r="C3698" s="23" t="s">
        <v>52</v>
      </c>
      <c r="D3698" s="23">
        <v>1</v>
      </c>
      <c r="E3698" s="24">
        <v>5621.74</v>
      </c>
      <c r="F3698" s="24">
        <f>E3698/100*$I$2*Main!$AF$2</f>
        <v>0</v>
      </c>
      <c r="G3698" s="25">
        <f>F3698*Main!$AF$4</f>
        <v>0</v>
      </c>
      <c r="H3698" s="151"/>
    </row>
    <row r="3699" spans="1:8">
      <c r="A3699" s="326">
        <v>9082360</v>
      </c>
      <c r="B3699" s="329" t="s">
        <v>1707</v>
      </c>
      <c r="C3699" s="23"/>
      <c r="D3699" s="23">
        <v>1</v>
      </c>
      <c r="E3699" s="24">
        <v>4150.46</v>
      </c>
      <c r="F3699" s="24">
        <f>E3699/100*$I$2*Main!$AF$2</f>
        <v>0</v>
      </c>
      <c r="G3699" s="25">
        <f>F3699*Main!$AF$4</f>
        <v>0</v>
      </c>
      <c r="H3699" s="151"/>
    </row>
    <row r="3700" spans="1:8">
      <c r="A3700" s="326">
        <v>9097923</v>
      </c>
      <c r="B3700" s="329" t="s">
        <v>4106</v>
      </c>
      <c r="C3700" s="23" t="s">
        <v>52</v>
      </c>
      <c r="D3700" s="23">
        <v>1</v>
      </c>
      <c r="E3700" s="24">
        <v>465.23</v>
      </c>
      <c r="F3700" s="24">
        <f>E3700/100*$I$2*Main!$AF$2</f>
        <v>0</v>
      </c>
      <c r="G3700" s="25">
        <f>F3700*Main!$AF$4</f>
        <v>0</v>
      </c>
      <c r="H3700" s="151"/>
    </row>
    <row r="3701" spans="1:8">
      <c r="A3701" s="326">
        <v>9082362</v>
      </c>
      <c r="B3701" s="329" t="s">
        <v>4107</v>
      </c>
      <c r="C3701" s="23" t="s">
        <v>52</v>
      </c>
      <c r="D3701" s="23">
        <v>1</v>
      </c>
      <c r="E3701" s="24">
        <v>561.32000000000005</v>
      </c>
      <c r="F3701" s="24">
        <f>E3701/100*$I$2*Main!$AF$2</f>
        <v>0</v>
      </c>
      <c r="G3701" s="25">
        <f>F3701*Main!$AF$4</f>
        <v>0</v>
      </c>
      <c r="H3701" s="151"/>
    </row>
    <row r="3702" spans="1:8">
      <c r="A3702" s="326">
        <v>9106449</v>
      </c>
      <c r="B3702" s="329" t="s">
        <v>4108</v>
      </c>
      <c r="C3702" s="23" t="s">
        <v>52</v>
      </c>
      <c r="D3702" s="23">
        <v>1</v>
      </c>
      <c r="E3702" s="24">
        <v>672.13</v>
      </c>
      <c r="F3702" s="24">
        <f>E3702/100*$I$2*Main!$AF$2</f>
        <v>0</v>
      </c>
      <c r="G3702" s="25">
        <f>F3702*Main!$AF$4</f>
        <v>0</v>
      </c>
      <c r="H3702" s="151"/>
    </row>
    <row r="3703" spans="1:8">
      <c r="A3703" s="326">
        <v>9079710</v>
      </c>
      <c r="B3703" s="329" t="s">
        <v>1708</v>
      </c>
      <c r="C3703" s="23"/>
      <c r="D3703" s="23">
        <v>1</v>
      </c>
      <c r="E3703" s="24">
        <v>679.49</v>
      </c>
      <c r="F3703" s="24">
        <f>E3703/100*$I$2*Main!$AF$2</f>
        <v>0</v>
      </c>
      <c r="G3703" s="25">
        <f>F3703*Main!$AF$4</f>
        <v>0</v>
      </c>
      <c r="H3703" s="151"/>
    </row>
    <row r="3704" spans="1:8">
      <c r="A3704" s="326">
        <v>9082363</v>
      </c>
      <c r="B3704" s="329" t="s">
        <v>1709</v>
      </c>
      <c r="C3704" s="23"/>
      <c r="D3704" s="23">
        <v>1</v>
      </c>
      <c r="E3704" s="24">
        <v>8002.43</v>
      </c>
      <c r="F3704" s="24">
        <f>E3704/100*$I$2*Main!$AF$2</f>
        <v>0</v>
      </c>
      <c r="G3704" s="25">
        <f>F3704*Main!$AF$4</f>
        <v>0</v>
      </c>
      <c r="H3704" s="151"/>
    </row>
    <row r="3705" spans="1:8">
      <c r="A3705" s="326">
        <v>9082364</v>
      </c>
      <c r="B3705" s="329" t="s">
        <v>1710</v>
      </c>
      <c r="C3705" s="23"/>
      <c r="D3705" s="23">
        <v>1</v>
      </c>
      <c r="E3705" s="24">
        <v>380.95</v>
      </c>
      <c r="F3705" s="24">
        <f>E3705/100*$I$2*Main!$AF$2</f>
        <v>0</v>
      </c>
      <c r="G3705" s="25">
        <f>F3705*Main!$AF$4</f>
        <v>0</v>
      </c>
      <c r="H3705" s="151"/>
    </row>
    <row r="3706" spans="1:8">
      <c r="A3706" s="326">
        <v>9257731</v>
      </c>
      <c r="B3706" s="329" t="s">
        <v>4581</v>
      </c>
      <c r="C3706" s="23"/>
      <c r="D3706" s="23">
        <v>1</v>
      </c>
      <c r="E3706" s="24">
        <v>2201.98</v>
      </c>
      <c r="F3706" s="24">
        <f>E3706/100*$I$2*Main!$AF$2</f>
        <v>0</v>
      </c>
      <c r="G3706" s="25">
        <f>F3706*Main!$AF$4</f>
        <v>0</v>
      </c>
      <c r="H3706" s="151"/>
    </row>
    <row r="3707" spans="1:8">
      <c r="A3707" s="326">
        <v>9123342</v>
      </c>
      <c r="B3707" s="329" t="s">
        <v>4109</v>
      </c>
      <c r="C3707" s="23" t="s">
        <v>52</v>
      </c>
      <c r="D3707" s="23">
        <v>1</v>
      </c>
      <c r="E3707" s="24">
        <v>1719.26</v>
      </c>
      <c r="F3707" s="24">
        <f>E3707/100*$I$2*Main!$AF$2</f>
        <v>0</v>
      </c>
      <c r="G3707" s="25">
        <f>F3707*Main!$AF$4</f>
        <v>0</v>
      </c>
      <c r="H3707" s="151"/>
    </row>
    <row r="3708" spans="1:8">
      <c r="A3708" s="326">
        <v>9134769</v>
      </c>
      <c r="B3708" s="329" t="s">
        <v>4110</v>
      </c>
      <c r="C3708" s="23" t="s">
        <v>52</v>
      </c>
      <c r="D3708" s="23">
        <v>1</v>
      </c>
      <c r="E3708" s="24">
        <v>1719.26</v>
      </c>
      <c r="F3708" s="24">
        <f>E3708/100*$I$2*Main!$AF$2</f>
        <v>0</v>
      </c>
      <c r="G3708" s="25">
        <f>F3708*Main!$AF$4</f>
        <v>0</v>
      </c>
      <c r="H3708" s="151"/>
    </row>
    <row r="3709" spans="1:8">
      <c r="A3709" s="326">
        <v>9086714</v>
      </c>
      <c r="B3709" s="329" t="s">
        <v>1711</v>
      </c>
      <c r="C3709" s="23"/>
      <c r="D3709" s="23">
        <v>1</v>
      </c>
      <c r="E3709" s="24">
        <v>583.07000000000005</v>
      </c>
      <c r="F3709" s="24">
        <f>E3709/100*$I$2*Main!$AF$2</f>
        <v>0</v>
      </c>
      <c r="G3709" s="25">
        <f>F3709*Main!$AF$4</f>
        <v>0</v>
      </c>
      <c r="H3709" s="151"/>
    </row>
    <row r="3710" spans="1:8">
      <c r="A3710" s="326">
        <v>9097922</v>
      </c>
      <c r="B3710" s="329" t="s">
        <v>4111</v>
      </c>
      <c r="C3710" s="23" t="s">
        <v>52</v>
      </c>
      <c r="D3710" s="23">
        <v>1</v>
      </c>
      <c r="E3710" s="24">
        <v>449.35</v>
      </c>
      <c r="F3710" s="24">
        <f>E3710/100*$I$2*Main!$AF$2</f>
        <v>0</v>
      </c>
      <c r="G3710" s="25">
        <f>F3710*Main!$AF$4</f>
        <v>0</v>
      </c>
      <c r="H3710" s="151"/>
    </row>
    <row r="3711" spans="1:8">
      <c r="A3711" s="326">
        <v>9082365</v>
      </c>
      <c r="B3711" s="329" t="s">
        <v>1712</v>
      </c>
      <c r="C3711" s="23"/>
      <c r="D3711" s="23">
        <v>2</v>
      </c>
      <c r="E3711" s="24">
        <v>137.77000000000001</v>
      </c>
      <c r="F3711" s="24">
        <f>E3711/100*$I$2*Main!$AF$2</f>
        <v>0</v>
      </c>
      <c r="G3711" s="25">
        <f>F3711*Main!$AF$4</f>
        <v>0</v>
      </c>
      <c r="H3711" s="151"/>
    </row>
    <row r="3712" spans="1:8">
      <c r="A3712" s="326">
        <v>9106451</v>
      </c>
      <c r="B3712" s="329" t="s">
        <v>4112</v>
      </c>
      <c r="C3712" s="23" t="s">
        <v>52</v>
      </c>
      <c r="D3712" s="23">
        <v>2</v>
      </c>
      <c r="E3712" s="24">
        <v>583.94000000000005</v>
      </c>
      <c r="F3712" s="24">
        <f>E3712/100*$I$2*Main!$AF$2</f>
        <v>0</v>
      </c>
      <c r="G3712" s="25">
        <f>F3712*Main!$AF$4</f>
        <v>0</v>
      </c>
      <c r="H3712" s="151"/>
    </row>
    <row r="3713" spans="1:8">
      <c r="A3713" s="326">
        <v>9079944</v>
      </c>
      <c r="B3713" s="329" t="s">
        <v>4113</v>
      </c>
      <c r="C3713" s="23" t="s">
        <v>52</v>
      </c>
      <c r="D3713" s="23">
        <v>1</v>
      </c>
      <c r="E3713" s="24">
        <v>3785.21</v>
      </c>
      <c r="F3713" s="24">
        <f>E3713/100*$I$2*Main!$AF$2</f>
        <v>0</v>
      </c>
      <c r="G3713" s="25">
        <f>F3713*Main!$AF$4</f>
        <v>0</v>
      </c>
      <c r="H3713" s="151"/>
    </row>
    <row r="3714" spans="1:8">
      <c r="A3714" s="326">
        <v>9084790</v>
      </c>
      <c r="B3714" s="329" t="s">
        <v>4114</v>
      </c>
      <c r="C3714" s="23" t="s">
        <v>52</v>
      </c>
      <c r="D3714" s="23">
        <v>1</v>
      </c>
      <c r="E3714" s="24">
        <v>1065.67</v>
      </c>
      <c r="F3714" s="24">
        <f>E3714/100*$I$2*Main!$AF$2</f>
        <v>0</v>
      </c>
      <c r="G3714" s="25">
        <f>F3714*Main!$AF$4</f>
        <v>0</v>
      </c>
      <c r="H3714" s="151"/>
    </row>
    <row r="3715" spans="1:8">
      <c r="A3715" s="326">
        <v>9084794</v>
      </c>
      <c r="B3715" s="329" t="s">
        <v>4115</v>
      </c>
      <c r="C3715" s="23" t="s">
        <v>52</v>
      </c>
      <c r="D3715" s="23">
        <v>1</v>
      </c>
      <c r="E3715" s="24">
        <v>2194.27</v>
      </c>
      <c r="F3715" s="24">
        <f>E3715/100*$I$2*Main!$AF$2</f>
        <v>0</v>
      </c>
      <c r="G3715" s="25">
        <f>F3715*Main!$AF$4</f>
        <v>0</v>
      </c>
      <c r="H3715" s="151"/>
    </row>
    <row r="3716" spans="1:8">
      <c r="A3716" s="326">
        <v>9105850</v>
      </c>
      <c r="B3716" s="329" t="s">
        <v>4116</v>
      </c>
      <c r="C3716" s="23" t="s">
        <v>52</v>
      </c>
      <c r="D3716" s="23">
        <v>1</v>
      </c>
      <c r="E3716" s="24">
        <v>5266.37</v>
      </c>
      <c r="F3716" s="24">
        <f>E3716/100*$I$2*Main!$AF$2</f>
        <v>0</v>
      </c>
      <c r="G3716" s="25">
        <f>F3716*Main!$AF$4</f>
        <v>0</v>
      </c>
      <c r="H3716" s="151"/>
    </row>
    <row r="3717" spans="1:8">
      <c r="A3717" s="326">
        <v>9109834</v>
      </c>
      <c r="B3717" s="329" t="s">
        <v>4117</v>
      </c>
      <c r="C3717" s="23" t="s">
        <v>52</v>
      </c>
      <c r="D3717" s="23">
        <v>1</v>
      </c>
      <c r="E3717" s="24">
        <v>1776.49</v>
      </c>
      <c r="F3717" s="24">
        <f>E3717/100*$I$2*Main!$AF$2</f>
        <v>0</v>
      </c>
      <c r="G3717" s="25">
        <f>F3717*Main!$AF$4</f>
        <v>0</v>
      </c>
      <c r="H3717" s="151"/>
    </row>
    <row r="3718" spans="1:8">
      <c r="A3718" s="326">
        <v>9134233</v>
      </c>
      <c r="B3718" s="329" t="s">
        <v>1713</v>
      </c>
      <c r="C3718" s="23"/>
      <c r="D3718" s="23">
        <v>1</v>
      </c>
      <c r="E3718" s="24">
        <v>1702.09</v>
      </c>
      <c r="F3718" s="24">
        <f>E3718/100*$I$2*Main!$AF$2</f>
        <v>0</v>
      </c>
      <c r="G3718" s="25">
        <f>F3718*Main!$AF$4</f>
        <v>0</v>
      </c>
      <c r="H3718" s="151"/>
    </row>
    <row r="3719" spans="1:8">
      <c r="A3719" s="326">
        <v>9203010</v>
      </c>
      <c r="B3719" s="329" t="s">
        <v>1714</v>
      </c>
      <c r="C3719" s="23"/>
      <c r="D3719" s="23">
        <v>1</v>
      </c>
      <c r="E3719" s="24">
        <v>1702.09</v>
      </c>
      <c r="F3719" s="24">
        <f>E3719/100*$I$2*Main!$AF$2</f>
        <v>0</v>
      </c>
      <c r="G3719" s="25">
        <f>F3719*Main!$AF$4</f>
        <v>0</v>
      </c>
      <c r="H3719" s="151"/>
    </row>
    <row r="3720" spans="1:8">
      <c r="A3720" s="326">
        <v>9134232</v>
      </c>
      <c r="B3720" s="329" t="s">
        <v>1715</v>
      </c>
      <c r="C3720" s="23"/>
      <c r="D3720" s="23">
        <v>1</v>
      </c>
      <c r="E3720" s="24">
        <v>1652.5</v>
      </c>
      <c r="F3720" s="24">
        <f>E3720/100*$I$2*Main!$AF$2</f>
        <v>0</v>
      </c>
      <c r="G3720" s="25">
        <f>F3720*Main!$AF$4</f>
        <v>0</v>
      </c>
      <c r="H3720" s="151"/>
    </row>
    <row r="3721" spans="1:8">
      <c r="A3721" s="326">
        <v>9134236</v>
      </c>
      <c r="B3721" s="329" t="s">
        <v>1716</v>
      </c>
      <c r="C3721" s="23"/>
      <c r="D3721" s="23">
        <v>9</v>
      </c>
      <c r="E3721" s="24">
        <v>1844.22</v>
      </c>
      <c r="F3721" s="24">
        <f>E3721/100*$I$2*Main!$AF$2</f>
        <v>0</v>
      </c>
      <c r="G3721" s="25">
        <f>F3721*Main!$AF$4</f>
        <v>0</v>
      </c>
      <c r="H3721" s="151"/>
    </row>
    <row r="3722" spans="1:8">
      <c r="A3722" s="326">
        <v>9203012</v>
      </c>
      <c r="B3722" s="329" t="s">
        <v>1717</v>
      </c>
      <c r="C3722" s="23"/>
      <c r="D3722" s="23">
        <v>9</v>
      </c>
      <c r="E3722" s="24">
        <v>1844.22</v>
      </c>
      <c r="F3722" s="24">
        <f>E3722/100*$I$2*Main!$AF$2</f>
        <v>0</v>
      </c>
      <c r="G3722" s="25">
        <f>F3722*Main!$AF$4</f>
        <v>0</v>
      </c>
      <c r="H3722" s="151"/>
    </row>
    <row r="3723" spans="1:8">
      <c r="A3723" s="326">
        <v>9134235</v>
      </c>
      <c r="B3723" s="329" t="s">
        <v>1718</v>
      </c>
      <c r="C3723" s="23"/>
      <c r="D3723" s="23">
        <v>9</v>
      </c>
      <c r="E3723" s="24">
        <v>1790.23</v>
      </c>
      <c r="F3723" s="24">
        <f>E3723/100*$I$2*Main!$AF$2</f>
        <v>0</v>
      </c>
      <c r="G3723" s="25">
        <f>F3723*Main!$AF$4</f>
        <v>0</v>
      </c>
      <c r="H3723" s="151"/>
    </row>
    <row r="3724" spans="1:8">
      <c r="A3724" s="326">
        <v>9156335</v>
      </c>
      <c r="B3724" s="329" t="s">
        <v>4118</v>
      </c>
      <c r="C3724" s="23" t="s">
        <v>52</v>
      </c>
      <c r="D3724" s="23">
        <v>1</v>
      </c>
      <c r="E3724" s="24">
        <v>1613.58</v>
      </c>
      <c r="F3724" s="24">
        <f>E3724/100*$I$2*Main!$AF$2</f>
        <v>0</v>
      </c>
      <c r="G3724" s="25">
        <f>F3724*Main!$AF$4</f>
        <v>0</v>
      </c>
      <c r="H3724" s="151"/>
    </row>
    <row r="3725" spans="1:8">
      <c r="A3725" s="326">
        <v>9156336</v>
      </c>
      <c r="B3725" s="329" t="s">
        <v>1719</v>
      </c>
      <c r="C3725" s="23"/>
      <c r="D3725" s="23">
        <v>1</v>
      </c>
      <c r="E3725" s="24">
        <v>2135.46</v>
      </c>
      <c r="F3725" s="24">
        <f>E3725/100*$I$2*Main!$AF$2</f>
        <v>0</v>
      </c>
      <c r="G3725" s="25">
        <f>F3725*Main!$AF$4</f>
        <v>0</v>
      </c>
      <c r="H3725" s="151"/>
    </row>
    <row r="3726" spans="1:8">
      <c r="A3726" s="326">
        <v>9156337</v>
      </c>
      <c r="B3726" s="329" t="s">
        <v>1720</v>
      </c>
      <c r="C3726" s="23"/>
      <c r="D3726" s="23">
        <v>1</v>
      </c>
      <c r="E3726" s="24">
        <v>2353.0700000000002</v>
      </c>
      <c r="F3726" s="24">
        <f>E3726/100*$I$2*Main!$AF$2</f>
        <v>0</v>
      </c>
      <c r="G3726" s="25">
        <f>F3726*Main!$AF$4</f>
        <v>0</v>
      </c>
      <c r="H3726" s="151"/>
    </row>
    <row r="3727" spans="1:8">
      <c r="A3727" s="326">
        <v>9127869</v>
      </c>
      <c r="B3727" s="329" t="s">
        <v>1721</v>
      </c>
      <c r="C3727" s="23"/>
      <c r="D3727" s="23">
        <v>10</v>
      </c>
      <c r="E3727" s="24">
        <v>1912.02</v>
      </c>
      <c r="F3727" s="24">
        <f>E3727/100*$I$2*Main!$AF$2</f>
        <v>0</v>
      </c>
      <c r="G3727" s="25">
        <f>F3727*Main!$AF$4</f>
        <v>0</v>
      </c>
      <c r="H3727" s="151"/>
    </row>
    <row r="3728" spans="1:8">
      <c r="A3728" s="326">
        <v>9127870</v>
      </c>
      <c r="B3728" s="329" t="s">
        <v>1722</v>
      </c>
      <c r="C3728" s="23"/>
      <c r="D3728" s="23">
        <v>10</v>
      </c>
      <c r="E3728" s="24">
        <v>1912.02</v>
      </c>
      <c r="F3728" s="24">
        <f>E3728/100*$I$2*Main!$AF$2</f>
        <v>0</v>
      </c>
      <c r="G3728" s="25">
        <f>F3728*Main!$AF$4</f>
        <v>0</v>
      </c>
      <c r="H3728" s="151"/>
    </row>
    <row r="3729" spans="1:8">
      <c r="A3729" s="326">
        <v>9127871</v>
      </c>
      <c r="B3729" s="329" t="s">
        <v>1723</v>
      </c>
      <c r="C3729" s="23"/>
      <c r="D3729" s="23">
        <v>10</v>
      </c>
      <c r="E3729" s="24">
        <v>1859.62</v>
      </c>
      <c r="F3729" s="24">
        <f>E3729/100*$I$2*Main!$AF$2</f>
        <v>0</v>
      </c>
      <c r="G3729" s="25">
        <f>F3729*Main!$AF$4</f>
        <v>0</v>
      </c>
      <c r="H3729" s="151"/>
    </row>
    <row r="3730" spans="1:8">
      <c r="A3730" s="326">
        <v>9127872</v>
      </c>
      <c r="B3730" s="329" t="s">
        <v>1724</v>
      </c>
      <c r="C3730" s="23"/>
      <c r="D3730" s="23">
        <v>10</v>
      </c>
      <c r="E3730" s="24">
        <v>1996.03</v>
      </c>
      <c r="F3730" s="24">
        <f>E3730/100*$I$2*Main!$AF$2</f>
        <v>0</v>
      </c>
      <c r="G3730" s="25">
        <f>F3730*Main!$AF$4</f>
        <v>0</v>
      </c>
      <c r="H3730" s="151"/>
    </row>
    <row r="3731" spans="1:8">
      <c r="A3731" s="326">
        <v>9055773</v>
      </c>
      <c r="B3731" s="329" t="s">
        <v>1725</v>
      </c>
      <c r="C3731" s="23"/>
      <c r="D3731" s="23">
        <v>200</v>
      </c>
      <c r="E3731" s="24">
        <v>224.04</v>
      </c>
      <c r="F3731" s="24">
        <f>E3731/100*$I$2*Main!$AF$2</f>
        <v>0</v>
      </c>
      <c r="G3731" s="25">
        <f>F3731*Main!$AF$4</f>
        <v>0</v>
      </c>
      <c r="H3731" s="151"/>
    </row>
    <row r="3732" spans="1:8">
      <c r="A3732" s="326">
        <v>9055775</v>
      </c>
      <c r="B3732" s="329" t="s">
        <v>1726</v>
      </c>
      <c r="C3732" s="23"/>
      <c r="D3732" s="23">
        <v>200</v>
      </c>
      <c r="E3732" s="24">
        <v>224.04</v>
      </c>
      <c r="F3732" s="24">
        <f>E3732/100*$I$2*Main!$AF$2</f>
        <v>0</v>
      </c>
      <c r="G3732" s="25">
        <f>F3732*Main!$AF$4</f>
        <v>0</v>
      </c>
      <c r="H3732" s="151"/>
    </row>
    <row r="3733" spans="1:8">
      <c r="A3733" s="326">
        <v>9127879</v>
      </c>
      <c r="B3733" s="329" t="s">
        <v>1727</v>
      </c>
      <c r="C3733" s="23"/>
      <c r="D3733" s="23">
        <v>10</v>
      </c>
      <c r="E3733" s="24">
        <v>1419.54</v>
      </c>
      <c r="F3733" s="24">
        <f>E3733/100*$I$2*Main!$AF$2</f>
        <v>0</v>
      </c>
      <c r="G3733" s="25">
        <f>F3733*Main!$AF$4</f>
        <v>0</v>
      </c>
      <c r="H3733" s="151"/>
    </row>
    <row r="3734" spans="1:8">
      <c r="A3734" s="326">
        <v>9127881</v>
      </c>
      <c r="B3734" s="329" t="s">
        <v>1728</v>
      </c>
      <c r="C3734" s="23"/>
      <c r="D3734" s="23">
        <v>10</v>
      </c>
      <c r="E3734" s="24">
        <v>1512.12</v>
      </c>
      <c r="F3734" s="24">
        <f>E3734/100*$I$2*Main!$AF$2</f>
        <v>0</v>
      </c>
      <c r="G3734" s="25">
        <f>F3734*Main!$AF$4</f>
        <v>0</v>
      </c>
      <c r="H3734" s="151"/>
    </row>
    <row r="3735" spans="1:8">
      <c r="A3735" s="326">
        <v>9127882</v>
      </c>
      <c r="B3735" s="329" t="s">
        <v>1729</v>
      </c>
      <c r="C3735" s="23"/>
      <c r="D3735" s="23">
        <v>10</v>
      </c>
      <c r="E3735" s="24">
        <v>1463.34</v>
      </c>
      <c r="F3735" s="24">
        <f>E3735/100*$I$2*Main!$AF$2</f>
        <v>0</v>
      </c>
      <c r="G3735" s="25">
        <f>F3735*Main!$AF$4</f>
        <v>0</v>
      </c>
      <c r="H3735" s="151"/>
    </row>
    <row r="3736" spans="1:8">
      <c r="A3736" s="326">
        <v>9127883</v>
      </c>
      <c r="B3736" s="329" t="s">
        <v>1730</v>
      </c>
      <c r="C3736" s="23"/>
      <c r="D3736" s="23">
        <v>10</v>
      </c>
      <c r="E3736" s="24">
        <v>1594.16</v>
      </c>
      <c r="F3736" s="24">
        <f>E3736/100*$I$2*Main!$AF$2</f>
        <v>0</v>
      </c>
      <c r="G3736" s="25">
        <f>F3736*Main!$AF$4</f>
        <v>0</v>
      </c>
      <c r="H3736" s="151"/>
    </row>
    <row r="3737" spans="1:8">
      <c r="A3737" s="326">
        <v>9127884</v>
      </c>
      <c r="B3737" s="329" t="s">
        <v>1731</v>
      </c>
      <c r="C3737" s="23"/>
      <c r="D3737" s="23">
        <v>10</v>
      </c>
      <c r="E3737" s="24">
        <v>1594.16</v>
      </c>
      <c r="F3737" s="24">
        <f>E3737/100*$I$2*Main!$AF$2</f>
        <v>0</v>
      </c>
      <c r="G3737" s="25">
        <f>F3737*Main!$AF$4</f>
        <v>0</v>
      </c>
      <c r="H3737" s="151"/>
    </row>
    <row r="3738" spans="1:8">
      <c r="A3738" s="326">
        <v>9127885</v>
      </c>
      <c r="B3738" s="329" t="s">
        <v>1732</v>
      </c>
      <c r="C3738" s="23"/>
      <c r="D3738" s="23">
        <v>10</v>
      </c>
      <c r="E3738" s="24">
        <v>1677.32</v>
      </c>
      <c r="F3738" s="24">
        <f>E3738/100*$I$2*Main!$AF$2</f>
        <v>0</v>
      </c>
      <c r="G3738" s="25">
        <f>F3738*Main!$AF$4</f>
        <v>0</v>
      </c>
      <c r="H3738" s="151"/>
    </row>
    <row r="3739" spans="1:8">
      <c r="A3739" s="326">
        <v>9127886</v>
      </c>
      <c r="B3739" s="329" t="s">
        <v>1733</v>
      </c>
      <c r="C3739" s="23"/>
      <c r="D3739" s="23">
        <v>10</v>
      </c>
      <c r="E3739" s="24">
        <v>1690.64</v>
      </c>
      <c r="F3739" s="24">
        <f>E3739/100*$I$2*Main!$AF$2</f>
        <v>0</v>
      </c>
      <c r="G3739" s="25">
        <f>F3739*Main!$AF$4</f>
        <v>0</v>
      </c>
      <c r="H3739" s="151"/>
    </row>
    <row r="3740" spans="1:8">
      <c r="A3740" s="326">
        <v>9052273</v>
      </c>
      <c r="B3740" s="329" t="s">
        <v>1734</v>
      </c>
      <c r="C3740" s="23"/>
      <c r="D3740" s="23">
        <v>200</v>
      </c>
      <c r="E3740" s="24">
        <v>101.66</v>
      </c>
      <c r="F3740" s="24">
        <f>E3740/100*$I$2*Main!$AF$2</f>
        <v>0</v>
      </c>
      <c r="G3740" s="25">
        <f>F3740*Main!$AF$4</f>
        <v>0</v>
      </c>
      <c r="H3740" s="151"/>
    </row>
    <row r="3741" spans="1:8">
      <c r="A3741" s="326">
        <v>9096745</v>
      </c>
      <c r="B3741" s="329" t="s">
        <v>1735</v>
      </c>
      <c r="C3741" s="23"/>
      <c r="D3741" s="23">
        <v>10</v>
      </c>
      <c r="E3741" s="24">
        <v>45.02</v>
      </c>
      <c r="F3741" s="24">
        <f>E3741/100*$I$2*Main!$AF$2</f>
        <v>0</v>
      </c>
      <c r="G3741" s="25">
        <f>F3741*Main!$AF$4</f>
        <v>0</v>
      </c>
      <c r="H3741" s="151"/>
    </row>
    <row r="3742" spans="1:8">
      <c r="A3742" s="326">
        <v>9096746</v>
      </c>
      <c r="B3742" s="329" t="s">
        <v>1736</v>
      </c>
      <c r="C3742" s="23"/>
      <c r="D3742" s="23">
        <v>1</v>
      </c>
      <c r="E3742" s="24">
        <v>45.02</v>
      </c>
      <c r="F3742" s="24">
        <f>E3742/100*$I$2*Main!$AF$2</f>
        <v>0</v>
      </c>
      <c r="G3742" s="25">
        <f>F3742*Main!$AF$4</f>
        <v>0</v>
      </c>
      <c r="H3742" s="151"/>
    </row>
    <row r="3743" spans="1:8">
      <c r="A3743" s="326">
        <v>9127907</v>
      </c>
      <c r="B3743" s="329" t="s">
        <v>1737</v>
      </c>
      <c r="C3743" s="23"/>
      <c r="D3743" s="23">
        <v>10</v>
      </c>
      <c r="E3743" s="24">
        <v>1915.44</v>
      </c>
      <c r="F3743" s="24">
        <f>E3743/100*$I$2*Main!$AF$2</f>
        <v>0</v>
      </c>
      <c r="G3743" s="25">
        <f>F3743*Main!$AF$4</f>
        <v>0</v>
      </c>
      <c r="H3743" s="151"/>
    </row>
    <row r="3744" spans="1:8">
      <c r="A3744" s="326">
        <v>9127909</v>
      </c>
      <c r="B3744" s="329" t="s">
        <v>1738</v>
      </c>
      <c r="C3744" s="23"/>
      <c r="D3744" s="23">
        <v>10</v>
      </c>
      <c r="E3744" s="24">
        <v>2064.92</v>
      </c>
      <c r="F3744" s="24">
        <f>E3744/100*$I$2*Main!$AF$2</f>
        <v>0</v>
      </c>
      <c r="G3744" s="25">
        <f>F3744*Main!$AF$4</f>
        <v>0</v>
      </c>
      <c r="H3744" s="151"/>
    </row>
    <row r="3745" spans="1:8">
      <c r="A3745" s="326">
        <v>9127911</v>
      </c>
      <c r="B3745" s="329" t="s">
        <v>1739</v>
      </c>
      <c r="C3745" s="23"/>
      <c r="D3745" s="23">
        <v>10</v>
      </c>
      <c r="E3745" s="24">
        <v>2152.6999999999998</v>
      </c>
      <c r="F3745" s="24">
        <f>E3745/100*$I$2*Main!$AF$2</f>
        <v>0</v>
      </c>
      <c r="G3745" s="25">
        <f>F3745*Main!$AF$4</f>
        <v>0</v>
      </c>
      <c r="H3745" s="151"/>
    </row>
    <row r="3746" spans="1:8">
      <c r="A3746" s="326">
        <v>9127912</v>
      </c>
      <c r="B3746" s="329" t="s">
        <v>1740</v>
      </c>
      <c r="C3746" s="23"/>
      <c r="D3746" s="23">
        <v>10</v>
      </c>
      <c r="E3746" s="24">
        <v>2152.6999999999998</v>
      </c>
      <c r="F3746" s="24">
        <f>E3746/100*$I$2*Main!$AF$2</f>
        <v>0</v>
      </c>
      <c r="G3746" s="25">
        <f>F3746*Main!$AF$4</f>
        <v>0</v>
      </c>
      <c r="H3746" s="151"/>
    </row>
    <row r="3747" spans="1:8">
      <c r="A3747" s="326">
        <v>9127913</v>
      </c>
      <c r="B3747" s="329" t="s">
        <v>1741</v>
      </c>
      <c r="C3747" s="23"/>
      <c r="D3747" s="23">
        <v>10</v>
      </c>
      <c r="E3747" s="24">
        <v>2258.9899999999998</v>
      </c>
      <c r="F3747" s="24">
        <f>E3747/100*$I$2*Main!$AF$2</f>
        <v>0</v>
      </c>
      <c r="G3747" s="25">
        <f>F3747*Main!$AF$4</f>
        <v>0</v>
      </c>
      <c r="H3747" s="151"/>
    </row>
    <row r="3748" spans="1:8">
      <c r="A3748" s="326">
        <v>9127914</v>
      </c>
      <c r="B3748" s="329" t="s">
        <v>1742</v>
      </c>
      <c r="C3748" s="23"/>
      <c r="D3748" s="23">
        <v>10</v>
      </c>
      <c r="E3748" s="24">
        <v>2241.61</v>
      </c>
      <c r="F3748" s="24">
        <f>E3748/100*$I$2*Main!$AF$2</f>
        <v>0</v>
      </c>
      <c r="G3748" s="25">
        <f>F3748*Main!$AF$4</f>
        <v>0</v>
      </c>
      <c r="H3748" s="151"/>
    </row>
    <row r="3749" spans="1:8">
      <c r="A3749" s="326">
        <v>51421</v>
      </c>
      <c r="B3749" s="329" t="s">
        <v>1743</v>
      </c>
      <c r="C3749" s="23"/>
      <c r="D3749" s="23">
        <v>10</v>
      </c>
      <c r="E3749" s="24">
        <v>736.78</v>
      </c>
      <c r="F3749" s="24">
        <f>E3749/100*$I$2*Main!$AF$2</f>
        <v>0</v>
      </c>
      <c r="G3749" s="25">
        <f>F3749*Main!$AF$4</f>
        <v>0</v>
      </c>
      <c r="H3749" s="151"/>
    </row>
    <row r="3750" spans="1:8">
      <c r="A3750" s="326">
        <v>51422</v>
      </c>
      <c r="B3750" s="329" t="s">
        <v>1744</v>
      </c>
      <c r="C3750" s="23"/>
      <c r="D3750" s="23">
        <v>10</v>
      </c>
      <c r="E3750" s="24">
        <v>736.78</v>
      </c>
      <c r="F3750" s="24">
        <f>E3750/100*$I$2*Main!$AF$2</f>
        <v>0</v>
      </c>
      <c r="G3750" s="25">
        <f>F3750*Main!$AF$4</f>
        <v>0</v>
      </c>
      <c r="H3750" s="151"/>
    </row>
    <row r="3751" spans="1:8">
      <c r="A3751" s="326">
        <v>51426</v>
      </c>
      <c r="B3751" s="329" t="s">
        <v>1745</v>
      </c>
      <c r="C3751" s="23"/>
      <c r="D3751" s="23">
        <v>10</v>
      </c>
      <c r="E3751" s="24">
        <v>762.17</v>
      </c>
      <c r="F3751" s="24">
        <f>E3751/100*$I$2*Main!$AF$2</f>
        <v>0</v>
      </c>
      <c r="G3751" s="25">
        <f>F3751*Main!$AF$4</f>
        <v>0</v>
      </c>
      <c r="H3751" s="151"/>
    </row>
    <row r="3752" spans="1:8">
      <c r="A3752" s="326">
        <v>51427</v>
      </c>
      <c r="B3752" s="329" t="s">
        <v>1746</v>
      </c>
      <c r="C3752" s="23"/>
      <c r="D3752" s="23">
        <v>10</v>
      </c>
      <c r="E3752" s="24">
        <v>762.17</v>
      </c>
      <c r="F3752" s="24">
        <f>E3752/100*$I$2*Main!$AF$2</f>
        <v>0</v>
      </c>
      <c r="G3752" s="25">
        <f>F3752*Main!$AF$4</f>
        <v>0</v>
      </c>
      <c r="H3752" s="151"/>
    </row>
    <row r="3753" spans="1:8">
      <c r="A3753" s="326">
        <v>51481</v>
      </c>
      <c r="B3753" s="329" t="s">
        <v>1747</v>
      </c>
      <c r="C3753" s="23"/>
      <c r="D3753" s="23">
        <v>10</v>
      </c>
      <c r="E3753" s="24">
        <v>787.56</v>
      </c>
      <c r="F3753" s="24">
        <f>E3753/100*$I$2*Main!$AF$2</f>
        <v>0</v>
      </c>
      <c r="G3753" s="25">
        <f>F3753*Main!$AF$4</f>
        <v>0</v>
      </c>
      <c r="H3753" s="151"/>
    </row>
    <row r="3754" spans="1:8">
      <c r="A3754" s="326">
        <v>51482</v>
      </c>
      <c r="B3754" s="329" t="s">
        <v>1748</v>
      </c>
      <c r="C3754" s="23"/>
      <c r="D3754" s="23">
        <v>10</v>
      </c>
      <c r="E3754" s="24">
        <v>787.56</v>
      </c>
      <c r="F3754" s="24">
        <f>E3754/100*$I$2*Main!$AF$2</f>
        <v>0</v>
      </c>
      <c r="G3754" s="25">
        <f>F3754*Main!$AF$4</f>
        <v>0</v>
      </c>
      <c r="H3754" s="151"/>
    </row>
    <row r="3755" spans="1:8">
      <c r="A3755" s="326">
        <v>51483</v>
      </c>
      <c r="B3755" s="329" t="s">
        <v>1749</v>
      </c>
      <c r="C3755" s="23"/>
      <c r="D3755" s="23">
        <v>10</v>
      </c>
      <c r="E3755" s="24">
        <v>812.99</v>
      </c>
      <c r="F3755" s="24">
        <f>E3755/100*$I$2*Main!$AF$2</f>
        <v>0</v>
      </c>
      <c r="G3755" s="25">
        <f>F3755*Main!$AF$4</f>
        <v>0</v>
      </c>
      <c r="H3755" s="151"/>
    </row>
    <row r="3756" spans="1:8">
      <c r="A3756" s="326">
        <v>51484</v>
      </c>
      <c r="B3756" s="329" t="s">
        <v>1750</v>
      </c>
      <c r="C3756" s="23"/>
      <c r="D3756" s="23">
        <v>10</v>
      </c>
      <c r="E3756" s="24">
        <v>812.99</v>
      </c>
      <c r="F3756" s="24">
        <f>E3756/100*$I$2*Main!$AF$2</f>
        <v>0</v>
      </c>
      <c r="G3756" s="25">
        <f>F3756*Main!$AF$4</f>
        <v>0</v>
      </c>
      <c r="H3756" s="151"/>
    </row>
    <row r="3757" spans="1:8">
      <c r="A3757" s="326">
        <v>9134342</v>
      </c>
      <c r="B3757" s="329" t="s">
        <v>1751</v>
      </c>
      <c r="C3757" s="23"/>
      <c r="D3757" s="23">
        <v>100</v>
      </c>
      <c r="E3757" s="24">
        <v>752.58</v>
      </c>
      <c r="F3757" s="24">
        <f>E3757/100*$I$2*Main!$AF$2</f>
        <v>0</v>
      </c>
      <c r="G3757" s="25">
        <f>F3757*Main!$AF$4</f>
        <v>0</v>
      </c>
      <c r="H3757" s="151"/>
    </row>
    <row r="3758" spans="1:8">
      <c r="A3758" s="326">
        <v>9134343</v>
      </c>
      <c r="B3758" s="329" t="s">
        <v>1752</v>
      </c>
      <c r="C3758" s="23"/>
      <c r="D3758" s="23">
        <v>100</v>
      </c>
      <c r="E3758" s="24">
        <v>19.66</v>
      </c>
      <c r="F3758" s="24">
        <f>E3758/100*$I$2*Main!$AF$2</f>
        <v>0</v>
      </c>
      <c r="G3758" s="25">
        <f>F3758*Main!$AF$4</f>
        <v>0</v>
      </c>
      <c r="H3758" s="151"/>
    </row>
    <row r="3759" spans="1:8">
      <c r="A3759" s="326">
        <v>44918</v>
      </c>
      <c r="B3759" s="329" t="s">
        <v>1753</v>
      </c>
      <c r="C3759" s="23"/>
      <c r="D3759" s="23">
        <v>10</v>
      </c>
      <c r="E3759" s="24">
        <v>2140.46</v>
      </c>
      <c r="F3759" s="24">
        <f>E3759/100*$I$2*Main!$AF$2</f>
        <v>0</v>
      </c>
      <c r="G3759" s="25">
        <f>F3759*Main!$AF$4</f>
        <v>0</v>
      </c>
      <c r="H3759" s="151"/>
    </row>
    <row r="3760" spans="1:8">
      <c r="A3760" s="326">
        <v>44919</v>
      </c>
      <c r="B3760" s="329" t="s">
        <v>1754</v>
      </c>
      <c r="C3760" s="23"/>
      <c r="D3760" s="23">
        <v>10</v>
      </c>
      <c r="E3760" s="24">
        <v>2077.48</v>
      </c>
      <c r="F3760" s="24">
        <f>E3760/100*$I$2*Main!$AF$2</f>
        <v>0</v>
      </c>
      <c r="G3760" s="25">
        <f>F3760*Main!$AF$4</f>
        <v>0</v>
      </c>
      <c r="H3760" s="151"/>
    </row>
    <row r="3761" spans="1:8">
      <c r="A3761" s="326">
        <v>44921</v>
      </c>
      <c r="B3761" s="329" t="s">
        <v>1755</v>
      </c>
      <c r="C3761" s="23"/>
      <c r="D3761" s="23">
        <v>10</v>
      </c>
      <c r="E3761" s="24">
        <v>1794.22</v>
      </c>
      <c r="F3761" s="24">
        <f>E3761/100*$I$2*Main!$AF$2</f>
        <v>0</v>
      </c>
      <c r="G3761" s="25">
        <f>F3761*Main!$AF$4</f>
        <v>0</v>
      </c>
      <c r="H3761" s="151"/>
    </row>
    <row r="3762" spans="1:8">
      <c r="A3762" s="326">
        <v>44922</v>
      </c>
      <c r="B3762" s="329" t="s">
        <v>1756</v>
      </c>
      <c r="C3762" s="23"/>
      <c r="D3762" s="23">
        <v>10</v>
      </c>
      <c r="E3762" s="24">
        <v>1690.87</v>
      </c>
      <c r="F3762" s="24">
        <f>E3762/100*$I$2*Main!$AF$2</f>
        <v>0</v>
      </c>
      <c r="G3762" s="25">
        <f>F3762*Main!$AF$4</f>
        <v>0</v>
      </c>
      <c r="H3762" s="151"/>
    </row>
    <row r="3763" spans="1:8">
      <c r="A3763" s="326">
        <v>9105599</v>
      </c>
      <c r="B3763" s="329" t="s">
        <v>1759</v>
      </c>
      <c r="C3763" s="23"/>
      <c r="D3763" s="23">
        <v>30</v>
      </c>
      <c r="E3763" s="24">
        <v>359.76</v>
      </c>
      <c r="F3763" s="24">
        <f>E3763/100*$I$2*Main!$AF$2</f>
        <v>0</v>
      </c>
      <c r="G3763" s="25">
        <f>F3763*Main!$AF$4</f>
        <v>0</v>
      </c>
      <c r="H3763" s="151"/>
    </row>
    <row r="3764" spans="1:8">
      <c r="A3764" s="326">
        <v>9105600</v>
      </c>
      <c r="B3764" s="329" t="s">
        <v>1760</v>
      </c>
      <c r="C3764" s="23"/>
      <c r="D3764" s="23">
        <v>30</v>
      </c>
      <c r="E3764" s="24">
        <v>359.76</v>
      </c>
      <c r="F3764" s="24">
        <f>E3764/100*$I$2*Main!$AF$2</f>
        <v>0</v>
      </c>
      <c r="G3764" s="25">
        <f>F3764*Main!$AF$4</f>
        <v>0</v>
      </c>
      <c r="H3764" s="151"/>
    </row>
    <row r="3765" spans="1:8">
      <c r="A3765" s="326">
        <v>9105601</v>
      </c>
      <c r="B3765" s="329" t="s">
        <v>1761</v>
      </c>
      <c r="C3765" s="23"/>
      <c r="D3765" s="23">
        <v>30</v>
      </c>
      <c r="E3765" s="24">
        <v>370.2</v>
      </c>
      <c r="F3765" s="24">
        <f>E3765/100*$I$2*Main!$AF$2</f>
        <v>0</v>
      </c>
      <c r="G3765" s="25">
        <f>F3765*Main!$AF$4</f>
        <v>0</v>
      </c>
      <c r="H3765" s="151"/>
    </row>
    <row r="3766" spans="1:8">
      <c r="A3766" s="326">
        <v>9105602</v>
      </c>
      <c r="B3766" s="329" t="s">
        <v>1762</v>
      </c>
      <c r="C3766" s="23"/>
      <c r="D3766" s="23">
        <v>30</v>
      </c>
      <c r="E3766" s="24">
        <v>370.2</v>
      </c>
      <c r="F3766" s="24">
        <f>E3766/100*$I$2*Main!$AF$2</f>
        <v>0</v>
      </c>
      <c r="G3766" s="25">
        <f>F3766*Main!$AF$4</f>
        <v>0</v>
      </c>
      <c r="H3766" s="151"/>
    </row>
    <row r="3767" spans="1:8">
      <c r="A3767" s="326">
        <v>9105605</v>
      </c>
      <c r="B3767" s="329" t="s">
        <v>1763</v>
      </c>
      <c r="C3767" s="23"/>
      <c r="D3767" s="23">
        <v>30</v>
      </c>
      <c r="E3767" s="24">
        <v>380.62</v>
      </c>
      <c r="F3767" s="24">
        <f>E3767/100*$I$2*Main!$AF$2</f>
        <v>0</v>
      </c>
      <c r="G3767" s="25">
        <f>F3767*Main!$AF$4</f>
        <v>0</v>
      </c>
      <c r="H3767" s="151"/>
    </row>
    <row r="3768" spans="1:8">
      <c r="A3768" s="326">
        <v>9105606</v>
      </c>
      <c r="B3768" s="329" t="s">
        <v>1764</v>
      </c>
      <c r="C3768" s="23"/>
      <c r="D3768" s="23">
        <v>30</v>
      </c>
      <c r="E3768" s="24">
        <v>380.62</v>
      </c>
      <c r="F3768" s="24">
        <f>E3768/100*$I$2*Main!$AF$2</f>
        <v>0</v>
      </c>
      <c r="G3768" s="25">
        <f>F3768*Main!$AF$4</f>
        <v>0</v>
      </c>
      <c r="H3768" s="151"/>
    </row>
    <row r="3769" spans="1:8">
      <c r="A3769" s="326">
        <v>9105609</v>
      </c>
      <c r="B3769" s="329" t="s">
        <v>1765</v>
      </c>
      <c r="C3769" s="23"/>
      <c r="D3769" s="23">
        <v>30</v>
      </c>
      <c r="E3769" s="24">
        <v>401.47</v>
      </c>
      <c r="F3769" s="24">
        <f>E3769/100*$I$2*Main!$AF$2</f>
        <v>0</v>
      </c>
      <c r="G3769" s="25">
        <f>F3769*Main!$AF$4</f>
        <v>0</v>
      </c>
      <c r="H3769" s="151"/>
    </row>
    <row r="3770" spans="1:8">
      <c r="A3770" s="326">
        <v>9105610</v>
      </c>
      <c r="B3770" s="329" t="s">
        <v>1766</v>
      </c>
      <c r="C3770" s="23"/>
      <c r="D3770" s="23">
        <v>30</v>
      </c>
      <c r="E3770" s="24">
        <v>401.47</v>
      </c>
      <c r="F3770" s="24">
        <f>E3770/100*$I$2*Main!$AF$2</f>
        <v>0</v>
      </c>
      <c r="G3770" s="25">
        <f>F3770*Main!$AF$4</f>
        <v>0</v>
      </c>
      <c r="H3770" s="151"/>
    </row>
    <row r="3771" spans="1:8">
      <c r="A3771" s="326">
        <v>9105611</v>
      </c>
      <c r="B3771" s="329" t="s">
        <v>1767</v>
      </c>
      <c r="C3771" s="23"/>
      <c r="D3771" s="23">
        <v>30</v>
      </c>
      <c r="E3771" s="24">
        <v>422.33</v>
      </c>
      <c r="F3771" s="24">
        <f>E3771/100*$I$2*Main!$AF$2</f>
        <v>0</v>
      </c>
      <c r="G3771" s="25">
        <f>F3771*Main!$AF$4</f>
        <v>0</v>
      </c>
      <c r="H3771" s="151"/>
    </row>
    <row r="3772" spans="1:8">
      <c r="A3772" s="326">
        <v>9105612</v>
      </c>
      <c r="B3772" s="329" t="s">
        <v>1768</v>
      </c>
      <c r="C3772" s="23"/>
      <c r="D3772" s="23">
        <v>30</v>
      </c>
      <c r="E3772" s="24">
        <v>422.33</v>
      </c>
      <c r="F3772" s="24">
        <f>E3772/100*$I$2*Main!$AF$2</f>
        <v>0</v>
      </c>
      <c r="G3772" s="25">
        <f>F3772*Main!$AF$4</f>
        <v>0</v>
      </c>
      <c r="H3772" s="151"/>
    </row>
    <row r="3773" spans="1:8">
      <c r="A3773" s="326">
        <v>9105613</v>
      </c>
      <c r="B3773" s="329" t="s">
        <v>1769</v>
      </c>
      <c r="C3773" s="23"/>
      <c r="D3773" s="23">
        <v>30</v>
      </c>
      <c r="E3773" s="24">
        <v>453.62</v>
      </c>
      <c r="F3773" s="24">
        <f>E3773/100*$I$2*Main!$AF$2</f>
        <v>0</v>
      </c>
      <c r="G3773" s="25">
        <f>F3773*Main!$AF$4</f>
        <v>0</v>
      </c>
      <c r="H3773" s="151"/>
    </row>
    <row r="3774" spans="1:8">
      <c r="A3774" s="326">
        <v>9105614</v>
      </c>
      <c r="B3774" s="329" t="s">
        <v>1770</v>
      </c>
      <c r="C3774" s="23"/>
      <c r="D3774" s="23">
        <v>30</v>
      </c>
      <c r="E3774" s="24">
        <v>453.62</v>
      </c>
      <c r="F3774" s="24">
        <f>E3774/100*$I$2*Main!$AF$2</f>
        <v>0</v>
      </c>
      <c r="G3774" s="25">
        <f>F3774*Main!$AF$4</f>
        <v>0</v>
      </c>
      <c r="H3774" s="151"/>
    </row>
    <row r="3775" spans="1:8">
      <c r="A3775" s="326">
        <v>9105615</v>
      </c>
      <c r="B3775" s="329" t="s">
        <v>1771</v>
      </c>
      <c r="C3775" s="23"/>
      <c r="D3775" s="23">
        <v>30</v>
      </c>
      <c r="E3775" s="24">
        <v>495.31</v>
      </c>
      <c r="F3775" s="24">
        <f>E3775/100*$I$2*Main!$AF$2</f>
        <v>0</v>
      </c>
      <c r="G3775" s="25">
        <f>F3775*Main!$AF$4</f>
        <v>0</v>
      </c>
      <c r="H3775" s="151"/>
    </row>
    <row r="3776" spans="1:8">
      <c r="A3776" s="326">
        <v>9105616</v>
      </c>
      <c r="B3776" s="329" t="s">
        <v>1772</v>
      </c>
      <c r="C3776" s="23"/>
      <c r="D3776" s="23">
        <v>30</v>
      </c>
      <c r="E3776" s="24">
        <v>495.31</v>
      </c>
      <c r="F3776" s="24">
        <f>E3776/100*$I$2*Main!$AF$2</f>
        <v>0</v>
      </c>
      <c r="G3776" s="25">
        <f>F3776*Main!$AF$4</f>
        <v>0</v>
      </c>
      <c r="H3776" s="151"/>
    </row>
    <row r="3777" spans="1:8">
      <c r="A3777" s="326">
        <v>9105617</v>
      </c>
      <c r="B3777" s="329" t="s">
        <v>1773</v>
      </c>
      <c r="C3777" s="23"/>
      <c r="D3777" s="23">
        <v>30</v>
      </c>
      <c r="E3777" s="24">
        <v>573.36</v>
      </c>
      <c r="F3777" s="24">
        <f>E3777/100*$I$2*Main!$AF$2</f>
        <v>0</v>
      </c>
      <c r="G3777" s="25">
        <f>F3777*Main!$AF$4</f>
        <v>0</v>
      </c>
      <c r="H3777" s="151"/>
    </row>
    <row r="3778" spans="1:8">
      <c r="A3778" s="326">
        <v>9105618</v>
      </c>
      <c r="B3778" s="329" t="s">
        <v>1774</v>
      </c>
      <c r="C3778" s="23"/>
      <c r="D3778" s="23">
        <v>30</v>
      </c>
      <c r="E3778" s="24">
        <v>573.36</v>
      </c>
      <c r="F3778" s="24">
        <f>E3778/100*$I$2*Main!$AF$2</f>
        <v>0</v>
      </c>
      <c r="G3778" s="25">
        <f>F3778*Main!$AF$4</f>
        <v>0</v>
      </c>
      <c r="H3778" s="151"/>
    </row>
    <row r="3779" spans="1:8">
      <c r="A3779" s="326">
        <v>9105619</v>
      </c>
      <c r="B3779" s="329" t="s">
        <v>1775</v>
      </c>
      <c r="C3779" s="23"/>
      <c r="D3779" s="23">
        <v>30</v>
      </c>
      <c r="E3779" s="24">
        <v>589.98</v>
      </c>
      <c r="F3779" s="24">
        <f>E3779/100*$I$2*Main!$AF$2</f>
        <v>0</v>
      </c>
      <c r="G3779" s="25">
        <f>F3779*Main!$AF$4</f>
        <v>0</v>
      </c>
      <c r="H3779" s="151"/>
    </row>
    <row r="3780" spans="1:8">
      <c r="A3780" s="326">
        <v>9105620</v>
      </c>
      <c r="B3780" s="329" t="s">
        <v>1776</v>
      </c>
      <c r="C3780" s="23"/>
      <c r="D3780" s="23">
        <v>30</v>
      </c>
      <c r="E3780" s="24">
        <v>589.98</v>
      </c>
      <c r="F3780" s="24">
        <f>E3780/100*$I$2*Main!$AF$2</f>
        <v>0</v>
      </c>
      <c r="G3780" s="25">
        <f>F3780*Main!$AF$4</f>
        <v>0</v>
      </c>
      <c r="H3780" s="151"/>
    </row>
    <row r="3781" spans="1:8">
      <c r="A3781" s="326">
        <v>9105623</v>
      </c>
      <c r="B3781" s="329" t="s">
        <v>1777</v>
      </c>
      <c r="C3781" s="23"/>
      <c r="D3781" s="23">
        <v>30</v>
      </c>
      <c r="E3781" s="24">
        <v>606.61</v>
      </c>
      <c r="F3781" s="24">
        <f>E3781/100*$I$2*Main!$AF$2</f>
        <v>0</v>
      </c>
      <c r="G3781" s="25">
        <f>F3781*Main!$AF$4</f>
        <v>0</v>
      </c>
      <c r="H3781" s="151"/>
    </row>
    <row r="3782" spans="1:8">
      <c r="A3782" s="326">
        <v>9105624</v>
      </c>
      <c r="B3782" s="329" t="s">
        <v>1778</v>
      </c>
      <c r="C3782" s="23"/>
      <c r="D3782" s="23">
        <v>30</v>
      </c>
      <c r="E3782" s="24">
        <v>606.61</v>
      </c>
      <c r="F3782" s="24">
        <f>E3782/100*$I$2*Main!$AF$2</f>
        <v>0</v>
      </c>
      <c r="G3782" s="25">
        <f>F3782*Main!$AF$4</f>
        <v>0</v>
      </c>
      <c r="H3782" s="151"/>
    </row>
    <row r="3783" spans="1:8">
      <c r="A3783" s="326">
        <v>9105627</v>
      </c>
      <c r="B3783" s="329" t="s">
        <v>1779</v>
      </c>
      <c r="C3783" s="23"/>
      <c r="D3783" s="23">
        <v>30</v>
      </c>
      <c r="E3783" s="24">
        <v>639.84</v>
      </c>
      <c r="F3783" s="24">
        <f>E3783/100*$I$2*Main!$AF$2</f>
        <v>0</v>
      </c>
      <c r="G3783" s="25">
        <f>F3783*Main!$AF$4</f>
        <v>0</v>
      </c>
      <c r="H3783" s="151"/>
    </row>
    <row r="3784" spans="1:8">
      <c r="A3784" s="326">
        <v>9105628</v>
      </c>
      <c r="B3784" s="329" t="s">
        <v>1780</v>
      </c>
      <c r="C3784" s="23"/>
      <c r="D3784" s="23">
        <v>30</v>
      </c>
      <c r="E3784" s="24">
        <v>639.84</v>
      </c>
      <c r="F3784" s="24">
        <f>E3784/100*$I$2*Main!$AF$2</f>
        <v>0</v>
      </c>
      <c r="G3784" s="25">
        <f>F3784*Main!$AF$4</f>
        <v>0</v>
      </c>
      <c r="H3784" s="151"/>
    </row>
    <row r="3785" spans="1:8">
      <c r="A3785" s="326">
        <v>9105629</v>
      </c>
      <c r="B3785" s="329" t="s">
        <v>1781</v>
      </c>
      <c r="C3785" s="23"/>
      <c r="D3785" s="23">
        <v>30</v>
      </c>
      <c r="E3785" s="24">
        <v>673.07</v>
      </c>
      <c r="F3785" s="24">
        <f>E3785/100*$I$2*Main!$AF$2</f>
        <v>0</v>
      </c>
      <c r="G3785" s="25">
        <f>F3785*Main!$AF$4</f>
        <v>0</v>
      </c>
      <c r="H3785" s="151"/>
    </row>
    <row r="3786" spans="1:8">
      <c r="A3786" s="326">
        <v>9105630</v>
      </c>
      <c r="B3786" s="329" t="s">
        <v>1782</v>
      </c>
      <c r="C3786" s="23"/>
      <c r="D3786" s="23">
        <v>30</v>
      </c>
      <c r="E3786" s="24">
        <v>673.07</v>
      </c>
      <c r="F3786" s="24">
        <f>E3786/100*$I$2*Main!$AF$2</f>
        <v>0</v>
      </c>
      <c r="G3786" s="25">
        <f>F3786*Main!$AF$4</f>
        <v>0</v>
      </c>
      <c r="H3786" s="151"/>
    </row>
    <row r="3787" spans="1:8">
      <c r="A3787" s="326">
        <v>9105631</v>
      </c>
      <c r="B3787" s="329" t="s">
        <v>1783</v>
      </c>
      <c r="C3787" s="23"/>
      <c r="D3787" s="23">
        <v>30</v>
      </c>
      <c r="E3787" s="24">
        <v>722.92</v>
      </c>
      <c r="F3787" s="24">
        <f>E3787/100*$I$2*Main!$AF$2</f>
        <v>0</v>
      </c>
      <c r="G3787" s="25">
        <f>F3787*Main!$AF$4</f>
        <v>0</v>
      </c>
      <c r="H3787" s="151"/>
    </row>
    <row r="3788" spans="1:8">
      <c r="A3788" s="326">
        <v>9105632</v>
      </c>
      <c r="B3788" s="329" t="s">
        <v>1784</v>
      </c>
      <c r="C3788" s="23"/>
      <c r="D3788" s="23">
        <v>30</v>
      </c>
      <c r="E3788" s="24">
        <v>722.92</v>
      </c>
      <c r="F3788" s="24">
        <f>E3788/100*$I$2*Main!$AF$2</f>
        <v>0</v>
      </c>
      <c r="G3788" s="25">
        <f>F3788*Main!$AF$4</f>
        <v>0</v>
      </c>
      <c r="H3788" s="151"/>
    </row>
    <row r="3789" spans="1:8">
      <c r="A3789" s="326">
        <v>9105633</v>
      </c>
      <c r="B3789" s="329" t="s">
        <v>1785</v>
      </c>
      <c r="C3789" s="23"/>
      <c r="D3789" s="23">
        <v>30</v>
      </c>
      <c r="E3789" s="24">
        <v>789.38</v>
      </c>
      <c r="F3789" s="24">
        <f>E3789/100*$I$2*Main!$AF$2</f>
        <v>0</v>
      </c>
      <c r="G3789" s="25">
        <f>F3789*Main!$AF$4</f>
        <v>0</v>
      </c>
      <c r="H3789" s="151"/>
    </row>
    <row r="3790" spans="1:8">
      <c r="A3790" s="326">
        <v>9105634</v>
      </c>
      <c r="B3790" s="329" t="s">
        <v>1786</v>
      </c>
      <c r="C3790" s="23"/>
      <c r="D3790" s="23">
        <v>30</v>
      </c>
      <c r="E3790" s="24">
        <v>789.38</v>
      </c>
      <c r="F3790" s="24">
        <f>E3790/100*$I$2*Main!$AF$2</f>
        <v>0</v>
      </c>
      <c r="G3790" s="25">
        <f>F3790*Main!$AF$4</f>
        <v>0</v>
      </c>
      <c r="H3790" s="151"/>
    </row>
    <row r="3791" spans="1:8">
      <c r="A3791" s="326">
        <v>9111275</v>
      </c>
      <c r="B3791" s="329" t="s">
        <v>4119</v>
      </c>
      <c r="C3791" s="23" t="s">
        <v>52</v>
      </c>
      <c r="D3791" s="23">
        <v>24</v>
      </c>
      <c r="E3791" s="24">
        <v>773.46</v>
      </c>
      <c r="F3791" s="24">
        <f>E3791/100*$I$2*Main!$AF$2</f>
        <v>0</v>
      </c>
      <c r="G3791" s="25">
        <f>F3791*Main!$AF$4</f>
        <v>0</v>
      </c>
      <c r="H3791" s="151"/>
    </row>
    <row r="3792" spans="1:8">
      <c r="A3792" s="326">
        <v>9111276</v>
      </c>
      <c r="B3792" s="329" t="s">
        <v>4120</v>
      </c>
      <c r="C3792" s="23" t="s">
        <v>52</v>
      </c>
      <c r="D3792" s="23">
        <v>24</v>
      </c>
      <c r="E3792" s="24">
        <v>773.46</v>
      </c>
      <c r="F3792" s="24">
        <f>E3792/100*$I$2*Main!$AF$2</f>
        <v>0</v>
      </c>
      <c r="G3792" s="25">
        <f>F3792*Main!$AF$4</f>
        <v>0</v>
      </c>
      <c r="H3792" s="151"/>
    </row>
    <row r="3793" spans="1:8">
      <c r="A3793" s="326">
        <v>9099942</v>
      </c>
      <c r="B3793" s="329" t="s">
        <v>1787</v>
      </c>
      <c r="C3793" s="23"/>
      <c r="D3793" s="23">
        <v>24</v>
      </c>
      <c r="E3793" s="24">
        <v>795.89</v>
      </c>
      <c r="F3793" s="24">
        <f>E3793/100*$I$2*Main!$AF$2</f>
        <v>0</v>
      </c>
      <c r="G3793" s="25">
        <f>F3793*Main!$AF$4</f>
        <v>0</v>
      </c>
      <c r="H3793" s="151"/>
    </row>
    <row r="3794" spans="1:8">
      <c r="A3794" s="326">
        <v>9099943</v>
      </c>
      <c r="B3794" s="329" t="s">
        <v>1788</v>
      </c>
      <c r="C3794" s="23"/>
      <c r="D3794" s="23">
        <v>24</v>
      </c>
      <c r="E3794" s="24">
        <v>795.89</v>
      </c>
      <c r="F3794" s="24">
        <f>E3794/100*$I$2*Main!$AF$2</f>
        <v>0</v>
      </c>
      <c r="G3794" s="25">
        <f>F3794*Main!$AF$4</f>
        <v>0</v>
      </c>
      <c r="H3794" s="151"/>
    </row>
    <row r="3795" spans="1:8">
      <c r="A3795" s="326">
        <v>9099946</v>
      </c>
      <c r="B3795" s="329" t="s">
        <v>1789</v>
      </c>
      <c r="C3795" s="23"/>
      <c r="D3795" s="23">
        <v>24</v>
      </c>
      <c r="E3795" s="24">
        <v>818.3</v>
      </c>
      <c r="F3795" s="24">
        <f>E3795/100*$I$2*Main!$AF$2</f>
        <v>0</v>
      </c>
      <c r="G3795" s="25">
        <f>F3795*Main!$AF$4</f>
        <v>0</v>
      </c>
      <c r="H3795" s="151"/>
    </row>
    <row r="3796" spans="1:8">
      <c r="A3796" s="326">
        <v>9099947</v>
      </c>
      <c r="B3796" s="329" t="s">
        <v>1790</v>
      </c>
      <c r="C3796" s="23"/>
      <c r="D3796" s="23">
        <v>24</v>
      </c>
      <c r="E3796" s="24">
        <v>818.3</v>
      </c>
      <c r="F3796" s="24">
        <f>E3796/100*$I$2*Main!$AF$2</f>
        <v>0</v>
      </c>
      <c r="G3796" s="25">
        <f>F3796*Main!$AF$4</f>
        <v>0</v>
      </c>
      <c r="H3796" s="151"/>
    </row>
    <row r="3797" spans="1:8">
      <c r="A3797" s="326">
        <v>9099950</v>
      </c>
      <c r="B3797" s="329" t="s">
        <v>1791</v>
      </c>
      <c r="C3797" s="23"/>
      <c r="D3797" s="23">
        <v>24</v>
      </c>
      <c r="E3797" s="24">
        <v>863.14</v>
      </c>
      <c r="F3797" s="24">
        <f>E3797/100*$I$2*Main!$AF$2</f>
        <v>0</v>
      </c>
      <c r="G3797" s="25">
        <f>F3797*Main!$AF$4</f>
        <v>0</v>
      </c>
      <c r="H3797" s="151"/>
    </row>
    <row r="3798" spans="1:8">
      <c r="A3798" s="326">
        <v>9099952</v>
      </c>
      <c r="B3798" s="329" t="s">
        <v>1792</v>
      </c>
      <c r="C3798" s="23"/>
      <c r="D3798" s="23">
        <v>24</v>
      </c>
      <c r="E3798" s="24">
        <v>863.14</v>
      </c>
      <c r="F3798" s="24">
        <f>E3798/100*$I$2*Main!$AF$2</f>
        <v>0</v>
      </c>
      <c r="G3798" s="25">
        <f>F3798*Main!$AF$4</f>
        <v>0</v>
      </c>
      <c r="H3798" s="151"/>
    </row>
    <row r="3799" spans="1:8">
      <c r="A3799" s="326">
        <v>9099953</v>
      </c>
      <c r="B3799" s="329" t="s">
        <v>1793</v>
      </c>
      <c r="C3799" s="23"/>
      <c r="D3799" s="23">
        <v>24</v>
      </c>
      <c r="E3799" s="24">
        <v>907.98</v>
      </c>
      <c r="F3799" s="24">
        <f>E3799/100*$I$2*Main!$AF$2</f>
        <v>0</v>
      </c>
      <c r="G3799" s="25">
        <f>F3799*Main!$AF$4</f>
        <v>0</v>
      </c>
      <c r="H3799" s="151"/>
    </row>
    <row r="3800" spans="1:8">
      <c r="A3800" s="326">
        <v>9099954</v>
      </c>
      <c r="B3800" s="329" t="s">
        <v>1794</v>
      </c>
      <c r="C3800" s="23"/>
      <c r="D3800" s="23">
        <v>24</v>
      </c>
      <c r="E3800" s="24">
        <v>907.98</v>
      </c>
      <c r="F3800" s="24">
        <f>E3800/100*$I$2*Main!$AF$2</f>
        <v>0</v>
      </c>
      <c r="G3800" s="25">
        <f>F3800*Main!$AF$4</f>
        <v>0</v>
      </c>
      <c r="H3800" s="151"/>
    </row>
    <row r="3801" spans="1:8">
      <c r="A3801" s="326">
        <v>9099955</v>
      </c>
      <c r="B3801" s="329" t="s">
        <v>1795</v>
      </c>
      <c r="C3801" s="23"/>
      <c r="D3801" s="23">
        <v>24</v>
      </c>
      <c r="E3801" s="24">
        <v>975.25</v>
      </c>
      <c r="F3801" s="24">
        <f>E3801/100*$I$2*Main!$AF$2</f>
        <v>0</v>
      </c>
      <c r="G3801" s="25">
        <f>F3801*Main!$AF$4</f>
        <v>0</v>
      </c>
      <c r="H3801" s="151"/>
    </row>
    <row r="3802" spans="1:8">
      <c r="A3802" s="326">
        <v>9099956</v>
      </c>
      <c r="B3802" s="329" t="s">
        <v>1796</v>
      </c>
      <c r="C3802" s="23"/>
      <c r="D3802" s="23">
        <v>24</v>
      </c>
      <c r="E3802" s="24">
        <v>975.25</v>
      </c>
      <c r="F3802" s="24">
        <f>E3802/100*$I$2*Main!$AF$2</f>
        <v>0</v>
      </c>
      <c r="G3802" s="25">
        <f>F3802*Main!$AF$4</f>
        <v>0</v>
      </c>
      <c r="H3802" s="151"/>
    </row>
    <row r="3803" spans="1:8">
      <c r="A3803" s="326">
        <v>9111277</v>
      </c>
      <c r="B3803" s="329" t="s">
        <v>4121</v>
      </c>
      <c r="C3803" s="23" t="s">
        <v>52</v>
      </c>
      <c r="D3803" s="23">
        <v>24</v>
      </c>
      <c r="E3803" s="24">
        <v>1064.9000000000001</v>
      </c>
      <c r="F3803" s="24">
        <f>E3803/100*$I$2*Main!$AF$2</f>
        <v>0</v>
      </c>
      <c r="G3803" s="25">
        <f>F3803*Main!$AF$4</f>
        <v>0</v>
      </c>
      <c r="H3803" s="151"/>
    </row>
    <row r="3804" spans="1:8">
      <c r="A3804" s="326">
        <v>9111278</v>
      </c>
      <c r="B3804" s="329" t="s">
        <v>4122</v>
      </c>
      <c r="C3804" s="23" t="s">
        <v>52</v>
      </c>
      <c r="D3804" s="23">
        <v>24</v>
      </c>
      <c r="E3804" s="24">
        <v>1064.9000000000001</v>
      </c>
      <c r="F3804" s="24">
        <f>E3804/100*$I$2*Main!$AF$2</f>
        <v>0</v>
      </c>
      <c r="G3804" s="25">
        <f>F3804*Main!$AF$4</f>
        <v>0</v>
      </c>
      <c r="H3804" s="151"/>
    </row>
    <row r="3805" spans="1:8">
      <c r="A3805" s="326">
        <v>1016170</v>
      </c>
      <c r="B3805" s="329" t="s">
        <v>1757</v>
      </c>
      <c r="C3805" s="23"/>
      <c r="D3805" s="23">
        <v>1000</v>
      </c>
      <c r="E3805" s="24">
        <v>24.47</v>
      </c>
      <c r="F3805" s="24">
        <f>E3805/100*$I$2*Main!$AF$2</f>
        <v>0</v>
      </c>
      <c r="G3805" s="25">
        <f>F3805*Main!$AF$4</f>
        <v>0</v>
      </c>
      <c r="H3805" s="151"/>
    </row>
    <row r="3806" spans="1:8">
      <c r="A3806" s="326">
        <v>1021493</v>
      </c>
      <c r="B3806" s="329" t="s">
        <v>1758</v>
      </c>
      <c r="C3806" s="23"/>
      <c r="D3806" s="23">
        <v>1000</v>
      </c>
      <c r="E3806" s="24">
        <v>15.82</v>
      </c>
      <c r="F3806" s="24">
        <f>E3806/100*$I$2*Main!$AF$2</f>
        <v>0</v>
      </c>
      <c r="G3806" s="25">
        <f>F3806*Main!$AF$4</f>
        <v>0</v>
      </c>
      <c r="H3806" s="151"/>
    </row>
    <row r="3807" spans="1:8">
      <c r="A3807" s="326">
        <v>9155280</v>
      </c>
      <c r="B3807" s="329" t="s">
        <v>4752</v>
      </c>
      <c r="C3807" s="23"/>
      <c r="D3807" s="23">
        <v>200</v>
      </c>
      <c r="E3807" s="24">
        <v>34.24</v>
      </c>
      <c r="F3807" s="24">
        <f>E3807/100*$I$2*Main!$AF$2</f>
        <v>0</v>
      </c>
      <c r="G3807" s="25">
        <f>F3807*Main!$AF$4</f>
        <v>0</v>
      </c>
      <c r="H3807" s="151"/>
    </row>
    <row r="3808" spans="1:8">
      <c r="A3808" s="326">
        <v>9155281</v>
      </c>
      <c r="B3808" s="329" t="s">
        <v>4753</v>
      </c>
      <c r="C3808" s="23"/>
      <c r="D3808" s="23">
        <v>200</v>
      </c>
      <c r="E3808" s="24">
        <v>34.24</v>
      </c>
      <c r="F3808" s="24">
        <f>E3808/100*$I$2*Main!$AF$2</f>
        <v>0</v>
      </c>
      <c r="G3808" s="25">
        <f>F3808*Main!$AF$4</f>
        <v>0</v>
      </c>
      <c r="H3808" s="151"/>
    </row>
    <row r="3809" spans="1:8">
      <c r="A3809" s="326">
        <v>9105635</v>
      </c>
      <c r="B3809" s="329" t="s">
        <v>1800</v>
      </c>
      <c r="C3809" s="23"/>
      <c r="D3809" s="23">
        <v>30</v>
      </c>
      <c r="E3809" s="24">
        <v>366.96</v>
      </c>
      <c r="F3809" s="24">
        <f>E3809/100*$I$2*Main!$AF$2</f>
        <v>0</v>
      </c>
      <c r="G3809" s="25">
        <f>F3809*Main!$AF$4</f>
        <v>0</v>
      </c>
      <c r="H3809" s="151"/>
    </row>
    <row r="3810" spans="1:8">
      <c r="A3810" s="326">
        <v>9105636</v>
      </c>
      <c r="B3810" s="329" t="s">
        <v>1801</v>
      </c>
      <c r="C3810" s="23"/>
      <c r="D3810" s="23">
        <v>30</v>
      </c>
      <c r="E3810" s="24">
        <v>366.96</v>
      </c>
      <c r="F3810" s="24">
        <f>E3810/100*$I$2*Main!$AF$2</f>
        <v>0</v>
      </c>
      <c r="G3810" s="25">
        <f>F3810*Main!$AF$4</f>
        <v>0</v>
      </c>
      <c r="H3810" s="151"/>
    </row>
    <row r="3811" spans="1:8">
      <c r="A3811" s="326">
        <v>9105639</v>
      </c>
      <c r="B3811" s="329" t="s">
        <v>1802</v>
      </c>
      <c r="C3811" s="23"/>
      <c r="D3811" s="23">
        <v>30</v>
      </c>
      <c r="E3811" s="24">
        <v>377.59</v>
      </c>
      <c r="F3811" s="24">
        <f>E3811/100*$I$2*Main!$AF$2</f>
        <v>0</v>
      </c>
      <c r="G3811" s="25">
        <f>F3811*Main!$AF$4</f>
        <v>0</v>
      </c>
      <c r="H3811" s="151"/>
    </row>
    <row r="3812" spans="1:8">
      <c r="A3812" s="326">
        <v>9105640</v>
      </c>
      <c r="B3812" s="329" t="s">
        <v>1803</v>
      </c>
      <c r="C3812" s="23"/>
      <c r="D3812" s="23">
        <v>30</v>
      </c>
      <c r="E3812" s="24">
        <v>377.59</v>
      </c>
      <c r="F3812" s="24">
        <f>E3812/100*$I$2*Main!$AF$2</f>
        <v>0</v>
      </c>
      <c r="G3812" s="25">
        <f>F3812*Main!$AF$4</f>
        <v>0</v>
      </c>
      <c r="H3812" s="151"/>
    </row>
    <row r="3813" spans="1:8">
      <c r="A3813" s="326">
        <v>9105643</v>
      </c>
      <c r="B3813" s="329" t="s">
        <v>1804</v>
      </c>
      <c r="C3813" s="23"/>
      <c r="D3813" s="23">
        <v>30</v>
      </c>
      <c r="E3813" s="24">
        <v>388.24</v>
      </c>
      <c r="F3813" s="24">
        <f>E3813/100*$I$2*Main!$AF$2</f>
        <v>0</v>
      </c>
      <c r="G3813" s="25">
        <f>F3813*Main!$AF$4</f>
        <v>0</v>
      </c>
      <c r="H3813" s="151"/>
    </row>
    <row r="3814" spans="1:8">
      <c r="A3814" s="326">
        <v>9105644</v>
      </c>
      <c r="B3814" s="329" t="s">
        <v>1805</v>
      </c>
      <c r="C3814" s="23"/>
      <c r="D3814" s="23">
        <v>30</v>
      </c>
      <c r="E3814" s="24">
        <v>388.24</v>
      </c>
      <c r="F3814" s="24">
        <f>E3814/100*$I$2*Main!$AF$2</f>
        <v>0</v>
      </c>
      <c r="G3814" s="25">
        <f>F3814*Main!$AF$4</f>
        <v>0</v>
      </c>
      <c r="H3814" s="151"/>
    </row>
    <row r="3815" spans="1:8">
      <c r="A3815" s="326">
        <v>9105647</v>
      </c>
      <c r="B3815" s="329" t="s">
        <v>1806</v>
      </c>
      <c r="C3815" s="23"/>
      <c r="D3815" s="23">
        <v>30</v>
      </c>
      <c r="E3815" s="24">
        <v>409.51</v>
      </c>
      <c r="F3815" s="24">
        <f>E3815/100*$I$2*Main!$AF$2</f>
        <v>0</v>
      </c>
      <c r="G3815" s="25">
        <f>F3815*Main!$AF$4</f>
        <v>0</v>
      </c>
      <c r="H3815" s="151"/>
    </row>
    <row r="3816" spans="1:8">
      <c r="A3816" s="326">
        <v>9105648</v>
      </c>
      <c r="B3816" s="329" t="s">
        <v>1807</v>
      </c>
      <c r="C3816" s="23"/>
      <c r="D3816" s="23">
        <v>30</v>
      </c>
      <c r="E3816" s="24">
        <v>409.51</v>
      </c>
      <c r="F3816" s="24">
        <f>E3816/100*$I$2*Main!$AF$2</f>
        <v>0</v>
      </c>
      <c r="G3816" s="25">
        <f>F3816*Main!$AF$4</f>
        <v>0</v>
      </c>
      <c r="H3816" s="151"/>
    </row>
    <row r="3817" spans="1:8">
      <c r="A3817" s="326">
        <v>9105651</v>
      </c>
      <c r="B3817" s="329" t="s">
        <v>1808</v>
      </c>
      <c r="C3817" s="23"/>
      <c r="D3817" s="23">
        <v>30</v>
      </c>
      <c r="E3817" s="24">
        <v>430.76</v>
      </c>
      <c r="F3817" s="24">
        <f>E3817/100*$I$2*Main!$AF$2</f>
        <v>0</v>
      </c>
      <c r="G3817" s="25">
        <f>F3817*Main!$AF$4</f>
        <v>0</v>
      </c>
      <c r="H3817" s="151"/>
    </row>
    <row r="3818" spans="1:8">
      <c r="A3818" s="326">
        <v>9105652</v>
      </c>
      <c r="B3818" s="329" t="s">
        <v>1809</v>
      </c>
      <c r="C3818" s="23"/>
      <c r="D3818" s="23">
        <v>30</v>
      </c>
      <c r="E3818" s="24">
        <v>430.76</v>
      </c>
      <c r="F3818" s="24">
        <f>E3818/100*$I$2*Main!$AF$2</f>
        <v>0</v>
      </c>
      <c r="G3818" s="25">
        <f>F3818*Main!$AF$4</f>
        <v>0</v>
      </c>
      <c r="H3818" s="151"/>
    </row>
    <row r="3819" spans="1:8">
      <c r="A3819" s="326">
        <v>9105655</v>
      </c>
      <c r="B3819" s="329" t="s">
        <v>1810</v>
      </c>
      <c r="C3819" s="23"/>
      <c r="D3819" s="23">
        <v>30</v>
      </c>
      <c r="E3819" s="24">
        <v>462.68</v>
      </c>
      <c r="F3819" s="24">
        <f>E3819/100*$I$2*Main!$AF$2</f>
        <v>0</v>
      </c>
      <c r="G3819" s="25">
        <f>F3819*Main!$AF$4</f>
        <v>0</v>
      </c>
      <c r="H3819" s="151"/>
    </row>
    <row r="3820" spans="1:8">
      <c r="A3820" s="326">
        <v>9105656</v>
      </c>
      <c r="B3820" s="329" t="s">
        <v>1811</v>
      </c>
      <c r="C3820" s="23"/>
      <c r="D3820" s="23">
        <v>30</v>
      </c>
      <c r="E3820" s="24">
        <v>462.68</v>
      </c>
      <c r="F3820" s="24">
        <f>E3820/100*$I$2*Main!$AF$2</f>
        <v>0</v>
      </c>
      <c r="G3820" s="25">
        <f>F3820*Main!$AF$4</f>
        <v>0</v>
      </c>
      <c r="H3820" s="151"/>
    </row>
    <row r="3821" spans="1:8">
      <c r="A3821" s="326">
        <v>9105659</v>
      </c>
      <c r="B3821" s="329" t="s">
        <v>1812</v>
      </c>
      <c r="C3821" s="23"/>
      <c r="D3821" s="23">
        <v>30</v>
      </c>
      <c r="E3821" s="24">
        <v>505.24</v>
      </c>
      <c r="F3821" s="24">
        <f>E3821/100*$I$2*Main!$AF$2</f>
        <v>0</v>
      </c>
      <c r="G3821" s="25">
        <f>F3821*Main!$AF$4</f>
        <v>0</v>
      </c>
      <c r="H3821" s="151"/>
    </row>
    <row r="3822" spans="1:8">
      <c r="A3822" s="326">
        <v>9105660</v>
      </c>
      <c r="B3822" s="329" t="s">
        <v>1813</v>
      </c>
      <c r="C3822" s="23"/>
      <c r="D3822" s="23">
        <v>30</v>
      </c>
      <c r="E3822" s="24">
        <v>505.24</v>
      </c>
      <c r="F3822" s="24">
        <f>E3822/100*$I$2*Main!$AF$2</f>
        <v>0</v>
      </c>
      <c r="G3822" s="25">
        <f>F3822*Main!$AF$4</f>
        <v>0</v>
      </c>
      <c r="H3822" s="151"/>
    </row>
    <row r="3823" spans="1:8">
      <c r="A3823" s="326">
        <v>9105661</v>
      </c>
      <c r="B3823" s="329" t="s">
        <v>1814</v>
      </c>
      <c r="C3823" s="23"/>
      <c r="D3823" s="23">
        <v>30</v>
      </c>
      <c r="E3823" s="24">
        <v>581</v>
      </c>
      <c r="F3823" s="24">
        <f>E3823/100*$I$2*Main!$AF$2</f>
        <v>0</v>
      </c>
      <c r="G3823" s="25">
        <f>F3823*Main!$AF$4</f>
        <v>0</v>
      </c>
      <c r="H3823" s="151"/>
    </row>
    <row r="3824" spans="1:8">
      <c r="A3824" s="326">
        <v>9105662</v>
      </c>
      <c r="B3824" s="329" t="s">
        <v>1815</v>
      </c>
      <c r="C3824" s="23"/>
      <c r="D3824" s="23">
        <v>30</v>
      </c>
      <c r="E3824" s="24">
        <v>581</v>
      </c>
      <c r="F3824" s="24">
        <f>E3824/100*$I$2*Main!$AF$2</f>
        <v>0</v>
      </c>
      <c r="G3824" s="25">
        <f>F3824*Main!$AF$4</f>
        <v>0</v>
      </c>
      <c r="H3824" s="151"/>
    </row>
    <row r="3825" spans="1:8">
      <c r="A3825" s="326">
        <v>9105665</v>
      </c>
      <c r="B3825" s="329" t="s">
        <v>1816</v>
      </c>
      <c r="C3825" s="23"/>
      <c r="D3825" s="23">
        <v>30</v>
      </c>
      <c r="E3825" s="24">
        <v>597.84</v>
      </c>
      <c r="F3825" s="24">
        <f>E3825/100*$I$2*Main!$AF$2</f>
        <v>0</v>
      </c>
      <c r="G3825" s="25">
        <f>F3825*Main!$AF$4</f>
        <v>0</v>
      </c>
      <c r="H3825" s="151"/>
    </row>
    <row r="3826" spans="1:8">
      <c r="A3826" s="326">
        <v>9105666</v>
      </c>
      <c r="B3826" s="329" t="s">
        <v>1817</v>
      </c>
      <c r="C3826" s="23"/>
      <c r="D3826" s="23">
        <v>30</v>
      </c>
      <c r="E3826" s="24">
        <v>597.84</v>
      </c>
      <c r="F3826" s="24">
        <f>E3826/100*$I$2*Main!$AF$2</f>
        <v>0</v>
      </c>
      <c r="G3826" s="25">
        <f>F3826*Main!$AF$4</f>
        <v>0</v>
      </c>
      <c r="H3826" s="151"/>
    </row>
    <row r="3827" spans="1:8">
      <c r="A3827" s="326">
        <v>9105669</v>
      </c>
      <c r="B3827" s="329" t="s">
        <v>1818</v>
      </c>
      <c r="C3827" s="23"/>
      <c r="D3827" s="23">
        <v>30</v>
      </c>
      <c r="E3827" s="24">
        <v>614.69000000000005</v>
      </c>
      <c r="F3827" s="24">
        <f>E3827/100*$I$2*Main!$AF$2</f>
        <v>0</v>
      </c>
      <c r="G3827" s="25">
        <f>F3827*Main!$AF$4</f>
        <v>0</v>
      </c>
      <c r="H3827" s="151"/>
    </row>
    <row r="3828" spans="1:8">
      <c r="A3828" s="326">
        <v>9105670</v>
      </c>
      <c r="B3828" s="329" t="s">
        <v>1819</v>
      </c>
      <c r="C3828" s="23"/>
      <c r="D3828" s="23">
        <v>30</v>
      </c>
      <c r="E3828" s="24">
        <v>614.69000000000005</v>
      </c>
      <c r="F3828" s="24">
        <f>E3828/100*$I$2*Main!$AF$2</f>
        <v>0</v>
      </c>
      <c r="G3828" s="25">
        <f>F3828*Main!$AF$4</f>
        <v>0</v>
      </c>
      <c r="H3828" s="151"/>
    </row>
    <row r="3829" spans="1:8">
      <c r="A3829" s="326">
        <v>9105673</v>
      </c>
      <c r="B3829" s="329" t="s">
        <v>1820</v>
      </c>
      <c r="C3829" s="23"/>
      <c r="D3829" s="23">
        <v>30</v>
      </c>
      <c r="E3829" s="24">
        <v>648.37</v>
      </c>
      <c r="F3829" s="24">
        <f>E3829/100*$I$2*Main!$AF$2</f>
        <v>0</v>
      </c>
      <c r="G3829" s="25">
        <f>F3829*Main!$AF$4</f>
        <v>0</v>
      </c>
      <c r="H3829" s="151"/>
    </row>
    <row r="3830" spans="1:8">
      <c r="A3830" s="326">
        <v>9105674</v>
      </c>
      <c r="B3830" s="329" t="s">
        <v>1821</v>
      </c>
      <c r="C3830" s="23"/>
      <c r="D3830" s="23">
        <v>30</v>
      </c>
      <c r="E3830" s="24">
        <v>648.37</v>
      </c>
      <c r="F3830" s="24">
        <f>E3830/100*$I$2*Main!$AF$2</f>
        <v>0</v>
      </c>
      <c r="G3830" s="25">
        <f>F3830*Main!$AF$4</f>
        <v>0</v>
      </c>
      <c r="H3830" s="151"/>
    </row>
    <row r="3831" spans="1:8">
      <c r="A3831" s="326">
        <v>9105677</v>
      </c>
      <c r="B3831" s="329" t="s">
        <v>1822</v>
      </c>
      <c r="C3831" s="23"/>
      <c r="D3831" s="23">
        <v>30</v>
      </c>
      <c r="E3831" s="24">
        <v>682.06</v>
      </c>
      <c r="F3831" s="24">
        <f>E3831/100*$I$2*Main!$AF$2</f>
        <v>0</v>
      </c>
      <c r="G3831" s="25">
        <f>F3831*Main!$AF$4</f>
        <v>0</v>
      </c>
      <c r="H3831" s="151"/>
    </row>
    <row r="3832" spans="1:8">
      <c r="A3832" s="326">
        <v>9105678</v>
      </c>
      <c r="B3832" s="329" t="s">
        <v>1823</v>
      </c>
      <c r="C3832" s="23"/>
      <c r="D3832" s="23">
        <v>30</v>
      </c>
      <c r="E3832" s="24">
        <v>682.06</v>
      </c>
      <c r="F3832" s="24">
        <f>E3832/100*$I$2*Main!$AF$2</f>
        <v>0</v>
      </c>
      <c r="G3832" s="25">
        <f>F3832*Main!$AF$4</f>
        <v>0</v>
      </c>
      <c r="H3832" s="151"/>
    </row>
    <row r="3833" spans="1:8">
      <c r="A3833" s="326">
        <v>9105682</v>
      </c>
      <c r="B3833" s="329" t="s">
        <v>1824</v>
      </c>
      <c r="C3833" s="23"/>
      <c r="D3833" s="23">
        <v>30</v>
      </c>
      <c r="E3833" s="24">
        <v>732.55</v>
      </c>
      <c r="F3833" s="24">
        <f>E3833/100*$I$2*Main!$AF$2</f>
        <v>0</v>
      </c>
      <c r="G3833" s="25">
        <f>F3833*Main!$AF$4</f>
        <v>0</v>
      </c>
      <c r="H3833" s="151"/>
    </row>
    <row r="3834" spans="1:8">
      <c r="A3834" s="326">
        <v>9105683</v>
      </c>
      <c r="B3834" s="329" t="s">
        <v>1825</v>
      </c>
      <c r="C3834" s="23"/>
      <c r="D3834" s="23">
        <v>30</v>
      </c>
      <c r="E3834" s="24">
        <v>732.55</v>
      </c>
      <c r="F3834" s="24">
        <f>E3834/100*$I$2*Main!$AF$2</f>
        <v>0</v>
      </c>
      <c r="G3834" s="25">
        <f>F3834*Main!$AF$4</f>
        <v>0</v>
      </c>
      <c r="H3834" s="151"/>
    </row>
    <row r="3835" spans="1:8">
      <c r="A3835" s="326">
        <v>9105686</v>
      </c>
      <c r="B3835" s="329" t="s">
        <v>1826</v>
      </c>
      <c r="C3835" s="23"/>
      <c r="D3835" s="23">
        <v>30</v>
      </c>
      <c r="E3835" s="24">
        <v>799.92</v>
      </c>
      <c r="F3835" s="24">
        <f>E3835/100*$I$2*Main!$AF$2</f>
        <v>0</v>
      </c>
      <c r="G3835" s="25">
        <f>F3835*Main!$AF$4</f>
        <v>0</v>
      </c>
      <c r="H3835" s="151"/>
    </row>
    <row r="3836" spans="1:8">
      <c r="A3836" s="326">
        <v>9105687</v>
      </c>
      <c r="B3836" s="329" t="s">
        <v>1827</v>
      </c>
      <c r="C3836" s="23"/>
      <c r="D3836" s="23">
        <v>30</v>
      </c>
      <c r="E3836" s="24">
        <v>799.92</v>
      </c>
      <c r="F3836" s="24">
        <f>E3836/100*$I$2*Main!$AF$2</f>
        <v>0</v>
      </c>
      <c r="G3836" s="25">
        <f>F3836*Main!$AF$4</f>
        <v>0</v>
      </c>
      <c r="H3836" s="151"/>
    </row>
    <row r="3837" spans="1:8">
      <c r="A3837" s="326">
        <v>9111305</v>
      </c>
      <c r="B3837" s="329" t="s">
        <v>1828</v>
      </c>
      <c r="C3837" s="23"/>
      <c r="D3837" s="23">
        <v>24</v>
      </c>
      <c r="E3837" s="24">
        <v>782.46</v>
      </c>
      <c r="F3837" s="24">
        <f>E3837/100*$I$2*Main!$AF$2</f>
        <v>0</v>
      </c>
      <c r="G3837" s="25">
        <f>F3837*Main!$AF$4</f>
        <v>0</v>
      </c>
      <c r="H3837" s="151"/>
    </row>
    <row r="3838" spans="1:8">
      <c r="A3838" s="326">
        <v>9111306</v>
      </c>
      <c r="B3838" s="329" t="s">
        <v>1829</v>
      </c>
      <c r="C3838" s="23"/>
      <c r="D3838" s="23">
        <v>24</v>
      </c>
      <c r="E3838" s="24">
        <v>782.46</v>
      </c>
      <c r="F3838" s="24">
        <f>E3838/100*$I$2*Main!$AF$2</f>
        <v>0</v>
      </c>
      <c r="G3838" s="25">
        <f>F3838*Main!$AF$4</f>
        <v>0</v>
      </c>
      <c r="H3838" s="151"/>
    </row>
    <row r="3839" spans="1:8">
      <c r="A3839" s="326">
        <v>9099957</v>
      </c>
      <c r="B3839" s="329" t="s">
        <v>1830</v>
      </c>
      <c r="C3839" s="23"/>
      <c r="D3839" s="23">
        <v>24</v>
      </c>
      <c r="E3839" s="24">
        <v>805.14</v>
      </c>
      <c r="F3839" s="24">
        <f>E3839/100*$I$2*Main!$AF$2</f>
        <v>0</v>
      </c>
      <c r="G3839" s="25">
        <f>F3839*Main!$AF$4</f>
        <v>0</v>
      </c>
      <c r="H3839" s="151"/>
    </row>
    <row r="3840" spans="1:8">
      <c r="A3840" s="326">
        <v>9099958</v>
      </c>
      <c r="B3840" s="329" t="s">
        <v>1831</v>
      </c>
      <c r="C3840" s="23"/>
      <c r="D3840" s="23">
        <v>24</v>
      </c>
      <c r="E3840" s="24">
        <v>805.14</v>
      </c>
      <c r="F3840" s="24">
        <f>E3840/100*$I$2*Main!$AF$2</f>
        <v>0</v>
      </c>
      <c r="G3840" s="25">
        <f>F3840*Main!$AF$4</f>
        <v>0</v>
      </c>
      <c r="H3840" s="151"/>
    </row>
    <row r="3841" spans="1:8">
      <c r="A3841" s="326">
        <v>9099961</v>
      </c>
      <c r="B3841" s="329" t="s">
        <v>1832</v>
      </c>
      <c r="C3841" s="23"/>
      <c r="D3841" s="23">
        <v>24</v>
      </c>
      <c r="E3841" s="24">
        <v>827.83</v>
      </c>
      <c r="F3841" s="24">
        <f>E3841/100*$I$2*Main!$AF$2</f>
        <v>0</v>
      </c>
      <c r="G3841" s="25">
        <f>F3841*Main!$AF$4</f>
        <v>0</v>
      </c>
      <c r="H3841" s="151"/>
    </row>
    <row r="3842" spans="1:8">
      <c r="A3842" s="326">
        <v>9099962</v>
      </c>
      <c r="B3842" s="329" t="s">
        <v>1833</v>
      </c>
      <c r="C3842" s="23"/>
      <c r="D3842" s="23">
        <v>24</v>
      </c>
      <c r="E3842" s="24">
        <v>827.83</v>
      </c>
      <c r="F3842" s="24">
        <f>E3842/100*$I$2*Main!$AF$2</f>
        <v>0</v>
      </c>
      <c r="G3842" s="25">
        <f>F3842*Main!$AF$4</f>
        <v>0</v>
      </c>
      <c r="H3842" s="151"/>
    </row>
    <row r="3843" spans="1:8">
      <c r="A3843" s="326">
        <v>9099965</v>
      </c>
      <c r="B3843" s="329" t="s">
        <v>1834</v>
      </c>
      <c r="C3843" s="23"/>
      <c r="D3843" s="23">
        <v>24</v>
      </c>
      <c r="E3843" s="24">
        <v>873.18</v>
      </c>
      <c r="F3843" s="24">
        <f>E3843/100*$I$2*Main!$AF$2</f>
        <v>0</v>
      </c>
      <c r="G3843" s="25">
        <f>F3843*Main!$AF$4</f>
        <v>0</v>
      </c>
      <c r="H3843" s="151"/>
    </row>
    <row r="3844" spans="1:8">
      <c r="A3844" s="326">
        <v>9099966</v>
      </c>
      <c r="B3844" s="329" t="s">
        <v>1835</v>
      </c>
      <c r="C3844" s="23"/>
      <c r="D3844" s="23">
        <v>24</v>
      </c>
      <c r="E3844" s="24">
        <v>873.18</v>
      </c>
      <c r="F3844" s="24">
        <f>E3844/100*$I$2*Main!$AF$2</f>
        <v>0</v>
      </c>
      <c r="G3844" s="25">
        <f>F3844*Main!$AF$4</f>
        <v>0</v>
      </c>
      <c r="H3844" s="151"/>
    </row>
    <row r="3845" spans="1:8">
      <c r="A3845" s="326">
        <v>9099967</v>
      </c>
      <c r="B3845" s="329" t="s">
        <v>1836</v>
      </c>
      <c r="C3845" s="23"/>
      <c r="D3845" s="23">
        <v>24</v>
      </c>
      <c r="E3845" s="24">
        <v>918.53</v>
      </c>
      <c r="F3845" s="24">
        <f>E3845/100*$I$2*Main!$AF$2</f>
        <v>0</v>
      </c>
      <c r="G3845" s="25">
        <f>F3845*Main!$AF$4</f>
        <v>0</v>
      </c>
      <c r="H3845" s="151"/>
    </row>
    <row r="3846" spans="1:8">
      <c r="A3846" s="326">
        <v>9099968</v>
      </c>
      <c r="B3846" s="329" t="s">
        <v>1837</v>
      </c>
      <c r="C3846" s="23"/>
      <c r="D3846" s="23">
        <v>24</v>
      </c>
      <c r="E3846" s="24">
        <v>918.53</v>
      </c>
      <c r="F3846" s="24">
        <f>E3846/100*$I$2*Main!$AF$2</f>
        <v>0</v>
      </c>
      <c r="G3846" s="25">
        <f>F3846*Main!$AF$4</f>
        <v>0</v>
      </c>
      <c r="H3846" s="151"/>
    </row>
    <row r="3847" spans="1:8">
      <c r="A3847" s="326">
        <v>9099969</v>
      </c>
      <c r="B3847" s="329" t="s">
        <v>1838</v>
      </c>
      <c r="C3847" s="23"/>
      <c r="D3847" s="23">
        <v>24</v>
      </c>
      <c r="E3847" s="24">
        <v>986.58</v>
      </c>
      <c r="F3847" s="24">
        <f>E3847/100*$I$2*Main!$AF$2</f>
        <v>0</v>
      </c>
      <c r="G3847" s="25">
        <f>F3847*Main!$AF$4</f>
        <v>0</v>
      </c>
      <c r="H3847" s="151"/>
    </row>
    <row r="3848" spans="1:8">
      <c r="A3848" s="326">
        <v>9099970</v>
      </c>
      <c r="B3848" s="329" t="s">
        <v>1839</v>
      </c>
      <c r="C3848" s="23"/>
      <c r="D3848" s="23">
        <v>24</v>
      </c>
      <c r="E3848" s="24">
        <v>986.58</v>
      </c>
      <c r="F3848" s="24">
        <f>E3848/100*$I$2*Main!$AF$2</f>
        <v>0</v>
      </c>
      <c r="G3848" s="25">
        <f>F3848*Main!$AF$4</f>
        <v>0</v>
      </c>
      <c r="H3848" s="151"/>
    </row>
    <row r="3849" spans="1:8">
      <c r="A3849" s="326">
        <v>9111311</v>
      </c>
      <c r="B3849" s="329" t="s">
        <v>4123</v>
      </c>
      <c r="C3849" s="23" t="s">
        <v>52</v>
      </c>
      <c r="D3849" s="23">
        <v>24</v>
      </c>
      <c r="E3849" s="24">
        <v>1077.3</v>
      </c>
      <c r="F3849" s="24">
        <f>E3849/100*$I$2*Main!$AF$2</f>
        <v>0</v>
      </c>
      <c r="G3849" s="25">
        <f>F3849*Main!$AF$4</f>
        <v>0</v>
      </c>
      <c r="H3849" s="151"/>
    </row>
    <row r="3850" spans="1:8">
      <c r="A3850" s="326">
        <v>9111312</v>
      </c>
      <c r="B3850" s="329" t="s">
        <v>4124</v>
      </c>
      <c r="C3850" s="23" t="s">
        <v>52</v>
      </c>
      <c r="D3850" s="23">
        <v>24</v>
      </c>
      <c r="E3850" s="24">
        <v>1077.3</v>
      </c>
      <c r="F3850" s="24">
        <f>E3850/100*$I$2*Main!$AF$2</f>
        <v>0</v>
      </c>
      <c r="G3850" s="25">
        <f>F3850*Main!$AF$4</f>
        <v>0</v>
      </c>
      <c r="H3850" s="151"/>
    </row>
    <row r="3851" spans="1:8">
      <c r="A3851" s="326">
        <v>56014</v>
      </c>
      <c r="B3851" s="329" t="s">
        <v>1887</v>
      </c>
      <c r="C3851" s="23"/>
      <c r="D3851" s="23">
        <v>1</v>
      </c>
      <c r="E3851" s="24">
        <v>6229.76</v>
      </c>
      <c r="F3851" s="24">
        <f>E3851/100*$I$2*Main!$AF$2</f>
        <v>0</v>
      </c>
      <c r="G3851" s="25">
        <f>F3851*Main!$AF$4</f>
        <v>0</v>
      </c>
      <c r="H3851" s="151"/>
    </row>
    <row r="3852" spans="1:8">
      <c r="A3852" s="326">
        <v>9144830</v>
      </c>
      <c r="B3852" s="329" t="s">
        <v>1797</v>
      </c>
      <c r="C3852" s="23"/>
      <c r="D3852" s="23">
        <v>100</v>
      </c>
      <c r="E3852" s="24">
        <v>78.23</v>
      </c>
      <c r="F3852" s="24">
        <f>E3852/100*$I$2*Main!$AF$2</f>
        <v>0</v>
      </c>
      <c r="G3852" s="25">
        <f>F3852*Main!$AF$4</f>
        <v>0</v>
      </c>
      <c r="H3852" s="151"/>
    </row>
    <row r="3853" spans="1:8">
      <c r="A3853" s="326">
        <v>9144841</v>
      </c>
      <c r="B3853" s="329" t="s">
        <v>1798</v>
      </c>
      <c r="C3853" s="23"/>
      <c r="D3853" s="23">
        <v>100</v>
      </c>
      <c r="E3853" s="24">
        <v>78.23</v>
      </c>
      <c r="F3853" s="24">
        <f>E3853/100*$I$2*Main!$AF$2</f>
        <v>0</v>
      </c>
      <c r="G3853" s="25">
        <f>F3853*Main!$AF$4</f>
        <v>0</v>
      </c>
      <c r="H3853" s="151"/>
    </row>
    <row r="3854" spans="1:8">
      <c r="A3854" s="326">
        <v>75808</v>
      </c>
      <c r="B3854" s="329" t="s">
        <v>1799</v>
      </c>
      <c r="C3854" s="23"/>
      <c r="D3854" s="23">
        <v>5</v>
      </c>
      <c r="E3854" s="24">
        <v>161.16</v>
      </c>
      <c r="F3854" s="24">
        <f>E3854/100*$I$2*Main!$AF$2</f>
        <v>0</v>
      </c>
      <c r="G3854" s="25">
        <f>F3854*Main!$AF$4</f>
        <v>0</v>
      </c>
      <c r="H3854" s="151"/>
    </row>
    <row r="3855" spans="1:8">
      <c r="A3855" s="326">
        <v>9049306</v>
      </c>
      <c r="B3855" s="329" t="s">
        <v>1840</v>
      </c>
      <c r="C3855" s="23"/>
      <c r="D3855" s="23">
        <v>20</v>
      </c>
      <c r="E3855" s="24">
        <v>1124.21</v>
      </c>
      <c r="F3855" s="24">
        <f>E3855/100*$I$2*Main!$AF$2</f>
        <v>0</v>
      </c>
      <c r="G3855" s="25">
        <f>F3855*Main!$AF$4</f>
        <v>0</v>
      </c>
      <c r="H3855" s="151"/>
    </row>
    <row r="3856" spans="1:8">
      <c r="A3856" s="326">
        <v>9049307</v>
      </c>
      <c r="B3856" s="329" t="s">
        <v>1841</v>
      </c>
      <c r="C3856" s="23"/>
      <c r="D3856" s="23">
        <v>20</v>
      </c>
      <c r="E3856" s="24">
        <v>1124.21</v>
      </c>
      <c r="F3856" s="24">
        <f>E3856/100*$I$2*Main!$AF$2</f>
        <v>0</v>
      </c>
      <c r="G3856" s="25">
        <f>F3856*Main!$AF$4</f>
        <v>0</v>
      </c>
      <c r="H3856" s="151"/>
    </row>
    <row r="3857" spans="1:8">
      <c r="A3857" s="326">
        <v>9047647</v>
      </c>
      <c r="B3857" s="329" t="s">
        <v>1842</v>
      </c>
      <c r="C3857" s="23"/>
      <c r="D3857" s="23">
        <v>20</v>
      </c>
      <c r="E3857" s="24">
        <v>1156.78</v>
      </c>
      <c r="F3857" s="24">
        <f>E3857/100*$I$2*Main!$AF$2</f>
        <v>0</v>
      </c>
      <c r="G3857" s="25">
        <f>F3857*Main!$AF$4</f>
        <v>0</v>
      </c>
      <c r="H3857" s="151"/>
    </row>
    <row r="3858" spans="1:8">
      <c r="A3858" s="326">
        <v>9047648</v>
      </c>
      <c r="B3858" s="329" t="s">
        <v>1843</v>
      </c>
      <c r="C3858" s="23"/>
      <c r="D3858" s="23">
        <v>20</v>
      </c>
      <c r="E3858" s="24">
        <v>1156.78</v>
      </c>
      <c r="F3858" s="24">
        <f>E3858/100*$I$2*Main!$AF$2</f>
        <v>0</v>
      </c>
      <c r="G3858" s="25">
        <f>F3858*Main!$AF$4</f>
        <v>0</v>
      </c>
      <c r="H3858" s="151"/>
    </row>
    <row r="3859" spans="1:8">
      <c r="A3859" s="326">
        <v>9047662</v>
      </c>
      <c r="B3859" s="329" t="s">
        <v>1844</v>
      </c>
      <c r="C3859" s="23"/>
      <c r="D3859" s="23">
        <v>20</v>
      </c>
      <c r="E3859" s="24">
        <v>1189.3800000000001</v>
      </c>
      <c r="F3859" s="24">
        <f>E3859/100*$I$2*Main!$AF$2</f>
        <v>0</v>
      </c>
      <c r="G3859" s="25">
        <f>F3859*Main!$AF$4</f>
        <v>0</v>
      </c>
      <c r="H3859" s="151"/>
    </row>
    <row r="3860" spans="1:8">
      <c r="A3860" s="326">
        <v>9047666</v>
      </c>
      <c r="B3860" s="329" t="s">
        <v>1845</v>
      </c>
      <c r="C3860" s="23"/>
      <c r="D3860" s="23">
        <v>20</v>
      </c>
      <c r="E3860" s="24">
        <v>1189.3800000000001</v>
      </c>
      <c r="F3860" s="24">
        <f>E3860/100*$I$2*Main!$AF$2</f>
        <v>0</v>
      </c>
      <c r="G3860" s="25">
        <f>F3860*Main!$AF$4</f>
        <v>0</v>
      </c>
      <c r="H3860" s="151"/>
    </row>
    <row r="3861" spans="1:8">
      <c r="A3861" s="326">
        <v>9047735</v>
      </c>
      <c r="B3861" s="329" t="s">
        <v>1846</v>
      </c>
      <c r="C3861" s="23"/>
      <c r="D3861" s="23">
        <v>20</v>
      </c>
      <c r="E3861" s="24">
        <v>1254.54</v>
      </c>
      <c r="F3861" s="24">
        <f>E3861/100*$I$2*Main!$AF$2</f>
        <v>0</v>
      </c>
      <c r="G3861" s="25">
        <f>F3861*Main!$AF$4</f>
        <v>0</v>
      </c>
      <c r="H3861" s="151"/>
    </row>
    <row r="3862" spans="1:8">
      <c r="A3862" s="326">
        <v>9047736</v>
      </c>
      <c r="B3862" s="329" t="s">
        <v>1847</v>
      </c>
      <c r="C3862" s="23"/>
      <c r="D3862" s="23">
        <v>20</v>
      </c>
      <c r="E3862" s="24">
        <v>1254.54</v>
      </c>
      <c r="F3862" s="24">
        <f>E3862/100*$I$2*Main!$AF$2</f>
        <v>0</v>
      </c>
      <c r="G3862" s="25">
        <f>F3862*Main!$AF$4</f>
        <v>0</v>
      </c>
      <c r="H3862" s="151"/>
    </row>
    <row r="3863" spans="1:8">
      <c r="A3863" s="326">
        <v>9047751</v>
      </c>
      <c r="B3863" s="329" t="s">
        <v>1848</v>
      </c>
      <c r="C3863" s="23"/>
      <c r="D3863" s="23">
        <v>20</v>
      </c>
      <c r="E3863" s="24">
        <v>1319.7</v>
      </c>
      <c r="F3863" s="24">
        <f>E3863/100*$I$2*Main!$AF$2</f>
        <v>0</v>
      </c>
      <c r="G3863" s="25">
        <f>F3863*Main!$AF$4</f>
        <v>0</v>
      </c>
      <c r="H3863" s="151"/>
    </row>
    <row r="3864" spans="1:8">
      <c r="A3864" s="326">
        <v>9047752</v>
      </c>
      <c r="B3864" s="329" t="s">
        <v>1849</v>
      </c>
      <c r="C3864" s="23"/>
      <c r="D3864" s="23">
        <v>20</v>
      </c>
      <c r="E3864" s="24">
        <v>1319.7</v>
      </c>
      <c r="F3864" s="24">
        <f>E3864/100*$I$2*Main!$AF$2</f>
        <v>0</v>
      </c>
      <c r="G3864" s="25">
        <f>F3864*Main!$AF$4</f>
        <v>0</v>
      </c>
      <c r="H3864" s="151"/>
    </row>
    <row r="3865" spans="1:8">
      <c r="A3865" s="326">
        <v>9047770</v>
      </c>
      <c r="B3865" s="329" t="s">
        <v>1850</v>
      </c>
      <c r="C3865" s="23"/>
      <c r="D3865" s="23">
        <v>20</v>
      </c>
      <c r="E3865" s="24">
        <v>1417.46</v>
      </c>
      <c r="F3865" s="24">
        <f>E3865/100*$I$2*Main!$AF$2</f>
        <v>0</v>
      </c>
      <c r="G3865" s="25">
        <f>F3865*Main!$AF$4</f>
        <v>0</v>
      </c>
      <c r="H3865" s="151"/>
    </row>
    <row r="3866" spans="1:8">
      <c r="A3866" s="326">
        <v>9047771</v>
      </c>
      <c r="B3866" s="329" t="s">
        <v>1851</v>
      </c>
      <c r="C3866" s="23"/>
      <c r="D3866" s="23">
        <v>20</v>
      </c>
      <c r="E3866" s="24">
        <v>1417.46</v>
      </c>
      <c r="F3866" s="24">
        <f>E3866/100*$I$2*Main!$AF$2</f>
        <v>0</v>
      </c>
      <c r="G3866" s="25">
        <f>F3866*Main!$AF$4</f>
        <v>0</v>
      </c>
      <c r="H3866" s="151"/>
    </row>
    <row r="3867" spans="1:8">
      <c r="A3867" s="326">
        <v>9047774</v>
      </c>
      <c r="B3867" s="329" t="s">
        <v>1852</v>
      </c>
      <c r="C3867" s="23"/>
      <c r="D3867" s="23">
        <v>20</v>
      </c>
      <c r="E3867" s="24">
        <v>1547.77</v>
      </c>
      <c r="F3867" s="24">
        <f>E3867/100*$I$2*Main!$AF$2</f>
        <v>0</v>
      </c>
      <c r="G3867" s="25">
        <f>F3867*Main!$AF$4</f>
        <v>0</v>
      </c>
      <c r="H3867" s="151"/>
    </row>
    <row r="3868" spans="1:8">
      <c r="A3868" s="326">
        <v>9047775</v>
      </c>
      <c r="B3868" s="329" t="s">
        <v>1853</v>
      </c>
      <c r="C3868" s="23"/>
      <c r="D3868" s="23">
        <v>20</v>
      </c>
      <c r="E3868" s="24">
        <v>1547.77</v>
      </c>
      <c r="F3868" s="24">
        <f>E3868/100*$I$2*Main!$AF$2</f>
        <v>0</v>
      </c>
      <c r="G3868" s="25">
        <f>F3868*Main!$AF$4</f>
        <v>0</v>
      </c>
      <c r="H3868" s="151"/>
    </row>
    <row r="3869" spans="1:8">
      <c r="A3869" s="326">
        <v>1909074</v>
      </c>
      <c r="B3869" s="329" t="s">
        <v>4125</v>
      </c>
      <c r="C3869" s="23" t="s">
        <v>52</v>
      </c>
      <c r="D3869" s="23">
        <v>1</v>
      </c>
      <c r="E3869" s="24">
        <v>3835.24</v>
      </c>
      <c r="F3869" s="24">
        <f>E3869/100*$I$2*Main!$AF$2</f>
        <v>0</v>
      </c>
      <c r="G3869" s="25">
        <f>F3869*Main!$AF$4</f>
        <v>0</v>
      </c>
      <c r="H3869" s="151"/>
    </row>
    <row r="3870" spans="1:8">
      <c r="A3870" s="326">
        <v>9111359</v>
      </c>
      <c r="B3870" s="329" t="s">
        <v>1854</v>
      </c>
      <c r="C3870" s="23"/>
      <c r="D3870" s="23">
        <v>20</v>
      </c>
      <c r="E3870" s="24">
        <v>1229.5899999999999</v>
      </c>
      <c r="F3870" s="24">
        <f>E3870/100*$I$2*Main!$AF$2</f>
        <v>0</v>
      </c>
      <c r="G3870" s="25">
        <f>F3870*Main!$AF$4</f>
        <v>0</v>
      </c>
      <c r="H3870" s="151"/>
    </row>
    <row r="3871" spans="1:8">
      <c r="A3871" s="326">
        <v>9111360</v>
      </c>
      <c r="B3871" s="329" t="s">
        <v>1855</v>
      </c>
      <c r="C3871" s="23"/>
      <c r="D3871" s="23">
        <v>20</v>
      </c>
      <c r="E3871" s="24">
        <v>1229.5899999999999</v>
      </c>
      <c r="F3871" s="24">
        <f>E3871/100*$I$2*Main!$AF$2</f>
        <v>0</v>
      </c>
      <c r="G3871" s="25">
        <f>F3871*Main!$AF$4</f>
        <v>0</v>
      </c>
      <c r="H3871" s="151"/>
    </row>
    <row r="3872" spans="1:8">
      <c r="A3872" s="326">
        <v>9105123</v>
      </c>
      <c r="B3872" s="329" t="s">
        <v>1856</v>
      </c>
      <c r="C3872" s="23"/>
      <c r="D3872" s="23">
        <v>20</v>
      </c>
      <c r="E3872" s="24">
        <v>1265.24</v>
      </c>
      <c r="F3872" s="24">
        <f>E3872/100*$I$2*Main!$AF$2</f>
        <v>0</v>
      </c>
      <c r="G3872" s="25">
        <f>F3872*Main!$AF$4</f>
        <v>0</v>
      </c>
      <c r="H3872" s="151"/>
    </row>
    <row r="3873" spans="1:8">
      <c r="A3873" s="326">
        <v>9105124</v>
      </c>
      <c r="B3873" s="329" t="s">
        <v>1857</v>
      </c>
      <c r="C3873" s="23"/>
      <c r="D3873" s="23">
        <v>20</v>
      </c>
      <c r="E3873" s="24">
        <v>1265.24</v>
      </c>
      <c r="F3873" s="24">
        <f>E3873/100*$I$2*Main!$AF$2</f>
        <v>0</v>
      </c>
      <c r="G3873" s="25">
        <f>F3873*Main!$AF$4</f>
        <v>0</v>
      </c>
      <c r="H3873" s="151"/>
    </row>
    <row r="3874" spans="1:8">
      <c r="A3874" s="326">
        <v>9105929</v>
      </c>
      <c r="B3874" s="329" t="s">
        <v>1858</v>
      </c>
      <c r="C3874" s="23"/>
      <c r="D3874" s="23">
        <v>20</v>
      </c>
      <c r="E3874" s="24">
        <v>1300.8800000000001</v>
      </c>
      <c r="F3874" s="24">
        <f>E3874/100*$I$2*Main!$AF$2</f>
        <v>0</v>
      </c>
      <c r="G3874" s="25">
        <f>F3874*Main!$AF$4</f>
        <v>0</v>
      </c>
      <c r="H3874" s="151"/>
    </row>
    <row r="3875" spans="1:8">
      <c r="A3875" s="326">
        <v>9105931</v>
      </c>
      <c r="B3875" s="329" t="s">
        <v>1859</v>
      </c>
      <c r="C3875" s="23"/>
      <c r="D3875" s="23">
        <v>20</v>
      </c>
      <c r="E3875" s="24">
        <v>1300.8800000000001</v>
      </c>
      <c r="F3875" s="24">
        <f>E3875/100*$I$2*Main!$AF$2</f>
        <v>0</v>
      </c>
      <c r="G3875" s="25">
        <f>F3875*Main!$AF$4</f>
        <v>0</v>
      </c>
      <c r="H3875" s="151"/>
    </row>
    <row r="3876" spans="1:8">
      <c r="A3876" s="326">
        <v>9105121</v>
      </c>
      <c r="B3876" s="329" t="s">
        <v>1860</v>
      </c>
      <c r="C3876" s="23"/>
      <c r="D3876" s="23">
        <v>20</v>
      </c>
      <c r="E3876" s="24">
        <v>1372.16</v>
      </c>
      <c r="F3876" s="24">
        <f>E3876/100*$I$2*Main!$AF$2</f>
        <v>0</v>
      </c>
      <c r="G3876" s="25">
        <f>F3876*Main!$AF$4</f>
        <v>0</v>
      </c>
      <c r="H3876" s="151"/>
    </row>
    <row r="3877" spans="1:8">
      <c r="A3877" s="326">
        <v>9105122</v>
      </c>
      <c r="B3877" s="329" t="s">
        <v>1861</v>
      </c>
      <c r="C3877" s="23"/>
      <c r="D3877" s="23">
        <v>20</v>
      </c>
      <c r="E3877" s="24">
        <v>1372.16</v>
      </c>
      <c r="F3877" s="24">
        <f>E3877/100*$I$2*Main!$AF$2</f>
        <v>0</v>
      </c>
      <c r="G3877" s="25">
        <f>F3877*Main!$AF$4</f>
        <v>0</v>
      </c>
      <c r="H3877" s="151"/>
    </row>
    <row r="3878" spans="1:8">
      <c r="A3878" s="326">
        <v>9105907</v>
      </c>
      <c r="B3878" s="329" t="s">
        <v>1862</v>
      </c>
      <c r="C3878" s="23"/>
      <c r="D3878" s="23">
        <v>20</v>
      </c>
      <c r="E3878" s="24">
        <v>1443.43</v>
      </c>
      <c r="F3878" s="24">
        <f>E3878/100*$I$2*Main!$AF$2</f>
        <v>0</v>
      </c>
      <c r="G3878" s="25">
        <f>F3878*Main!$AF$4</f>
        <v>0</v>
      </c>
      <c r="H3878" s="151"/>
    </row>
    <row r="3879" spans="1:8">
      <c r="A3879" s="326">
        <v>9105908</v>
      </c>
      <c r="B3879" s="329" t="s">
        <v>1863</v>
      </c>
      <c r="C3879" s="23"/>
      <c r="D3879" s="23">
        <v>20</v>
      </c>
      <c r="E3879" s="24">
        <v>1443.43</v>
      </c>
      <c r="F3879" s="24">
        <f>E3879/100*$I$2*Main!$AF$2</f>
        <v>0</v>
      </c>
      <c r="G3879" s="25">
        <f>F3879*Main!$AF$4</f>
        <v>0</v>
      </c>
      <c r="H3879" s="151"/>
    </row>
    <row r="3880" spans="1:8">
      <c r="A3880" s="326">
        <v>9105118</v>
      </c>
      <c r="B3880" s="329" t="s">
        <v>1864</v>
      </c>
      <c r="C3880" s="23"/>
      <c r="D3880" s="23">
        <v>20</v>
      </c>
      <c r="E3880" s="24">
        <v>1550.33</v>
      </c>
      <c r="F3880" s="24">
        <f>E3880/100*$I$2*Main!$AF$2</f>
        <v>0</v>
      </c>
      <c r="G3880" s="25">
        <f>F3880*Main!$AF$4</f>
        <v>0</v>
      </c>
      <c r="H3880" s="151"/>
    </row>
    <row r="3881" spans="1:8">
      <c r="A3881" s="326">
        <v>9105119</v>
      </c>
      <c r="B3881" s="329" t="s">
        <v>1865</v>
      </c>
      <c r="C3881" s="23"/>
      <c r="D3881" s="23">
        <v>20</v>
      </c>
      <c r="E3881" s="24">
        <v>1550.33</v>
      </c>
      <c r="F3881" s="24">
        <f>E3881/100*$I$2*Main!$AF$2</f>
        <v>0</v>
      </c>
      <c r="G3881" s="25">
        <f>F3881*Main!$AF$4</f>
        <v>0</v>
      </c>
      <c r="H3881" s="151"/>
    </row>
    <row r="3882" spans="1:8">
      <c r="A3882" s="326">
        <v>9111355</v>
      </c>
      <c r="B3882" s="329" t="s">
        <v>1866</v>
      </c>
      <c r="C3882" s="23"/>
      <c r="D3882" s="23">
        <v>20</v>
      </c>
      <c r="E3882" s="24">
        <v>1692.91</v>
      </c>
      <c r="F3882" s="24">
        <f>E3882/100*$I$2*Main!$AF$2</f>
        <v>0</v>
      </c>
      <c r="G3882" s="25">
        <f>F3882*Main!$AF$4</f>
        <v>0</v>
      </c>
      <c r="H3882" s="151"/>
    </row>
    <row r="3883" spans="1:8">
      <c r="A3883" s="326">
        <v>9111356</v>
      </c>
      <c r="B3883" s="329" t="s">
        <v>1867</v>
      </c>
      <c r="C3883" s="23"/>
      <c r="D3883" s="23">
        <v>20</v>
      </c>
      <c r="E3883" s="24">
        <v>1692.91</v>
      </c>
      <c r="F3883" s="24">
        <f>E3883/100*$I$2*Main!$AF$2</f>
        <v>0</v>
      </c>
      <c r="G3883" s="25">
        <f>F3883*Main!$AF$4</f>
        <v>0</v>
      </c>
      <c r="H3883" s="151"/>
    </row>
    <row r="3884" spans="1:8">
      <c r="A3884" s="326">
        <v>9181300</v>
      </c>
      <c r="B3884" s="329" t="s">
        <v>1868</v>
      </c>
      <c r="C3884" s="23"/>
      <c r="D3884" s="23">
        <v>1</v>
      </c>
      <c r="E3884" s="24">
        <v>5227.2</v>
      </c>
      <c r="F3884" s="24">
        <f>E3884/100*$I$2*Main!$AF$2</f>
        <v>0</v>
      </c>
      <c r="G3884" s="25">
        <f>F3884*Main!$AF$4</f>
        <v>0</v>
      </c>
      <c r="H3884" s="151"/>
    </row>
    <row r="3885" spans="1:8">
      <c r="A3885" s="326">
        <v>9181303</v>
      </c>
      <c r="B3885" s="329" t="s">
        <v>1869</v>
      </c>
      <c r="C3885" s="23"/>
      <c r="D3885" s="23">
        <v>1</v>
      </c>
      <c r="E3885" s="24">
        <v>4501.92</v>
      </c>
      <c r="F3885" s="24">
        <f>E3885/100*$I$2*Main!$AF$2</f>
        <v>0</v>
      </c>
      <c r="G3885" s="25">
        <f>F3885*Main!$AF$4</f>
        <v>0</v>
      </c>
      <c r="H3885" s="151"/>
    </row>
    <row r="3886" spans="1:8">
      <c r="A3886" s="326">
        <v>9181305</v>
      </c>
      <c r="B3886" s="329" t="s">
        <v>1870</v>
      </c>
      <c r="C3886" s="23"/>
      <c r="D3886" s="23">
        <v>1</v>
      </c>
      <c r="E3886" s="24">
        <v>4593.91</v>
      </c>
      <c r="F3886" s="24">
        <f>E3886/100*$I$2*Main!$AF$2</f>
        <v>0</v>
      </c>
      <c r="G3886" s="25">
        <f>F3886*Main!$AF$4</f>
        <v>0</v>
      </c>
      <c r="H3886" s="151"/>
    </row>
    <row r="3887" spans="1:8">
      <c r="A3887" s="326">
        <v>9181309</v>
      </c>
      <c r="B3887" s="329" t="s">
        <v>1871</v>
      </c>
      <c r="C3887" s="23"/>
      <c r="D3887" s="23">
        <v>1</v>
      </c>
      <c r="E3887" s="24">
        <v>4869.82</v>
      </c>
      <c r="F3887" s="24">
        <f>E3887/100*$I$2*Main!$AF$2</f>
        <v>0</v>
      </c>
      <c r="G3887" s="25">
        <f>F3887*Main!$AF$4</f>
        <v>0</v>
      </c>
      <c r="H3887" s="151"/>
    </row>
    <row r="3888" spans="1:8">
      <c r="A3888" s="326">
        <v>9181315</v>
      </c>
      <c r="B3888" s="329" t="s">
        <v>1872</v>
      </c>
      <c r="C3888" s="23"/>
      <c r="D3888" s="23">
        <v>1</v>
      </c>
      <c r="E3888" s="24">
        <v>5697.67</v>
      </c>
      <c r="F3888" s="24">
        <f>E3888/100*$I$2*Main!$AF$2</f>
        <v>0</v>
      </c>
      <c r="G3888" s="25">
        <f>F3888*Main!$AF$4</f>
        <v>0</v>
      </c>
      <c r="H3888" s="151"/>
    </row>
    <row r="3889" spans="1:8">
      <c r="A3889" s="326">
        <v>9245377</v>
      </c>
      <c r="B3889" s="329" t="s">
        <v>1873</v>
      </c>
      <c r="C3889" s="23"/>
      <c r="D3889" s="23">
        <v>1</v>
      </c>
      <c r="E3889" s="24">
        <v>3760.79</v>
      </c>
      <c r="F3889" s="24">
        <f>E3889/100*$I$2*Main!$AF$2</f>
        <v>0</v>
      </c>
      <c r="G3889" s="25">
        <f>F3889*Main!$AF$4</f>
        <v>0</v>
      </c>
      <c r="H3889" s="151"/>
    </row>
    <row r="3890" spans="1:8">
      <c r="A3890" s="326">
        <v>9245379</v>
      </c>
      <c r="B3890" s="329" t="s">
        <v>1874</v>
      </c>
      <c r="C3890" s="23"/>
      <c r="D3890" s="23">
        <v>1</v>
      </c>
      <c r="E3890" s="24">
        <v>3779.22</v>
      </c>
      <c r="F3890" s="24">
        <f>E3890/100*$I$2*Main!$AF$2</f>
        <v>0</v>
      </c>
      <c r="G3890" s="25">
        <f>F3890*Main!$AF$4</f>
        <v>0</v>
      </c>
      <c r="H3890" s="151"/>
    </row>
    <row r="3891" spans="1:8">
      <c r="A3891" s="326">
        <v>9245381</v>
      </c>
      <c r="B3891" s="329" t="s">
        <v>1875</v>
      </c>
      <c r="C3891" s="23"/>
      <c r="D3891" s="23">
        <v>1</v>
      </c>
      <c r="E3891" s="24">
        <v>3797.64</v>
      </c>
      <c r="F3891" s="24">
        <f>E3891/100*$I$2*Main!$AF$2</f>
        <v>0</v>
      </c>
      <c r="G3891" s="25">
        <f>F3891*Main!$AF$4</f>
        <v>0</v>
      </c>
      <c r="H3891" s="151"/>
    </row>
    <row r="3892" spans="1:8">
      <c r="A3892" s="326">
        <v>9245382</v>
      </c>
      <c r="B3892" s="329" t="s">
        <v>1876</v>
      </c>
      <c r="C3892" s="23"/>
      <c r="D3892" s="23">
        <v>1</v>
      </c>
      <c r="E3892" s="24">
        <v>3760.79</v>
      </c>
      <c r="F3892" s="24">
        <f>E3892/100*$I$2*Main!$AF$2</f>
        <v>0</v>
      </c>
      <c r="G3892" s="25">
        <f>F3892*Main!$AF$4</f>
        <v>0</v>
      </c>
      <c r="H3892" s="151"/>
    </row>
    <row r="3893" spans="1:8">
      <c r="A3893" s="326">
        <v>9245384</v>
      </c>
      <c r="B3893" s="329" t="s">
        <v>1877</v>
      </c>
      <c r="C3893" s="23"/>
      <c r="D3893" s="23">
        <v>1</v>
      </c>
      <c r="E3893" s="24">
        <v>3779.22</v>
      </c>
      <c r="F3893" s="24">
        <f>E3893/100*$I$2*Main!$AF$2</f>
        <v>0</v>
      </c>
      <c r="G3893" s="25">
        <f>F3893*Main!$AF$4</f>
        <v>0</v>
      </c>
      <c r="H3893" s="151"/>
    </row>
    <row r="3894" spans="1:8">
      <c r="A3894" s="326">
        <v>9245386</v>
      </c>
      <c r="B3894" s="329" t="s">
        <v>1878</v>
      </c>
      <c r="C3894" s="23"/>
      <c r="D3894" s="23">
        <v>1</v>
      </c>
      <c r="E3894" s="24">
        <v>3797.64</v>
      </c>
      <c r="F3894" s="24">
        <f>E3894/100*$I$2*Main!$AF$2</f>
        <v>0</v>
      </c>
      <c r="G3894" s="25">
        <f>F3894*Main!$AF$4</f>
        <v>0</v>
      </c>
      <c r="H3894" s="151"/>
    </row>
    <row r="3895" spans="1:8">
      <c r="A3895" s="326">
        <v>9245388</v>
      </c>
      <c r="B3895" s="329" t="s">
        <v>1879</v>
      </c>
      <c r="C3895" s="23"/>
      <c r="D3895" s="23">
        <v>1</v>
      </c>
      <c r="E3895" s="24">
        <v>3816.1</v>
      </c>
      <c r="F3895" s="24">
        <f>E3895/100*$I$2*Main!$AF$2</f>
        <v>0</v>
      </c>
      <c r="G3895" s="25">
        <f>F3895*Main!$AF$4</f>
        <v>0</v>
      </c>
      <c r="H3895" s="151"/>
    </row>
    <row r="3896" spans="1:8">
      <c r="A3896" s="326">
        <v>9245390</v>
      </c>
      <c r="B3896" s="329" t="s">
        <v>1880</v>
      </c>
      <c r="C3896" s="23"/>
      <c r="D3896" s="23">
        <v>1</v>
      </c>
      <c r="E3896" s="24">
        <v>4018.96</v>
      </c>
      <c r="F3896" s="24">
        <f>E3896/100*$I$2*Main!$AF$2</f>
        <v>0</v>
      </c>
      <c r="G3896" s="25">
        <f>F3896*Main!$AF$4</f>
        <v>0</v>
      </c>
      <c r="H3896" s="151"/>
    </row>
    <row r="3897" spans="1:8">
      <c r="A3897" s="326">
        <v>9245392</v>
      </c>
      <c r="B3897" s="329" t="s">
        <v>1881</v>
      </c>
      <c r="C3897" s="23"/>
      <c r="D3897" s="23">
        <v>1</v>
      </c>
      <c r="E3897" s="24">
        <v>4221.8</v>
      </c>
      <c r="F3897" s="24">
        <f>E3897/100*$I$2*Main!$AF$2</f>
        <v>0</v>
      </c>
      <c r="G3897" s="25">
        <f>F3897*Main!$AF$4</f>
        <v>0</v>
      </c>
      <c r="H3897" s="151"/>
    </row>
    <row r="3898" spans="1:8">
      <c r="A3898" s="326">
        <v>9245394</v>
      </c>
      <c r="B3898" s="329" t="s">
        <v>1882</v>
      </c>
      <c r="C3898" s="23"/>
      <c r="D3898" s="23">
        <v>1</v>
      </c>
      <c r="E3898" s="24">
        <v>4424.6400000000003</v>
      </c>
      <c r="F3898" s="24">
        <f>E3898/100*$I$2*Main!$AF$2</f>
        <v>0</v>
      </c>
      <c r="G3898" s="25">
        <f>F3898*Main!$AF$4</f>
        <v>0</v>
      </c>
      <c r="H3898" s="151"/>
    </row>
    <row r="3899" spans="1:8">
      <c r="A3899" s="326">
        <v>9245396</v>
      </c>
      <c r="B3899" s="329" t="s">
        <v>4126</v>
      </c>
      <c r="C3899" s="23" t="s">
        <v>52</v>
      </c>
      <c r="D3899" s="23">
        <v>1</v>
      </c>
      <c r="E3899" s="24">
        <v>4443.07</v>
      </c>
      <c r="F3899" s="24">
        <f>E3899/100*$I$2*Main!$AF$2</f>
        <v>0</v>
      </c>
      <c r="G3899" s="25">
        <f>F3899*Main!$AF$4</f>
        <v>0</v>
      </c>
      <c r="H3899" s="151"/>
    </row>
    <row r="3900" spans="1:8">
      <c r="A3900" s="326">
        <v>9247737</v>
      </c>
      <c r="B3900" s="329" t="s">
        <v>1869</v>
      </c>
      <c r="C3900" s="23"/>
      <c r="D3900" s="23">
        <v>1</v>
      </c>
      <c r="E3900" s="24">
        <v>4590.6000000000004</v>
      </c>
      <c r="F3900" s="24">
        <f>E3900/100*$I$2*Main!$AF$2</f>
        <v>0</v>
      </c>
      <c r="G3900" s="25">
        <f>F3900*Main!$AF$4</f>
        <v>0</v>
      </c>
      <c r="H3900" s="151"/>
    </row>
    <row r="3901" spans="1:8">
      <c r="A3901" s="326">
        <v>9247738</v>
      </c>
      <c r="B3901" s="329" t="s">
        <v>1870</v>
      </c>
      <c r="C3901" s="23"/>
      <c r="D3901" s="23">
        <v>1</v>
      </c>
      <c r="E3901" s="24">
        <v>4240.24</v>
      </c>
      <c r="F3901" s="24">
        <f>E3901/100*$I$2*Main!$AF$2</f>
        <v>0</v>
      </c>
      <c r="G3901" s="25">
        <f>F3901*Main!$AF$4</f>
        <v>0</v>
      </c>
      <c r="H3901" s="151"/>
    </row>
    <row r="3902" spans="1:8">
      <c r="A3902" s="326">
        <v>9247740</v>
      </c>
      <c r="B3902" s="329" t="s">
        <v>1883</v>
      </c>
      <c r="C3902" s="23"/>
      <c r="D3902" s="23">
        <v>1</v>
      </c>
      <c r="E3902" s="24">
        <v>4258.68</v>
      </c>
      <c r="F3902" s="24">
        <f>E3902/100*$I$2*Main!$AF$2</f>
        <v>0</v>
      </c>
      <c r="G3902" s="25">
        <f>F3902*Main!$AF$4</f>
        <v>0</v>
      </c>
      <c r="H3902" s="151"/>
    </row>
    <row r="3903" spans="1:8">
      <c r="A3903" s="326">
        <v>9247742</v>
      </c>
      <c r="B3903" s="329" t="s">
        <v>1871</v>
      </c>
      <c r="C3903" s="23"/>
      <c r="D3903" s="23">
        <v>1</v>
      </c>
      <c r="E3903" s="24">
        <v>4277.1000000000004</v>
      </c>
      <c r="F3903" s="24">
        <f>E3903/100*$I$2*Main!$AF$2</f>
        <v>0</v>
      </c>
      <c r="G3903" s="25">
        <f>F3903*Main!$AF$4</f>
        <v>0</v>
      </c>
      <c r="H3903" s="151"/>
    </row>
    <row r="3904" spans="1:8">
      <c r="A3904" s="326">
        <v>9247744</v>
      </c>
      <c r="B3904" s="329" t="s">
        <v>1884</v>
      </c>
      <c r="C3904" s="23"/>
      <c r="D3904" s="23">
        <v>1</v>
      </c>
      <c r="E3904" s="24">
        <v>4479.97</v>
      </c>
      <c r="F3904" s="24">
        <f>E3904/100*$I$2*Main!$AF$2</f>
        <v>0</v>
      </c>
      <c r="G3904" s="25">
        <f>F3904*Main!$AF$4</f>
        <v>0</v>
      </c>
      <c r="H3904" s="151"/>
    </row>
    <row r="3905" spans="1:8">
      <c r="A3905" s="326">
        <v>9247746</v>
      </c>
      <c r="B3905" s="329" t="s">
        <v>1885</v>
      </c>
      <c r="C3905" s="23"/>
      <c r="D3905" s="23">
        <v>1</v>
      </c>
      <c r="E3905" s="24">
        <v>4682.8100000000004</v>
      </c>
      <c r="F3905" s="24">
        <f>E3905/100*$I$2*Main!$AF$2</f>
        <v>0</v>
      </c>
      <c r="G3905" s="25">
        <f>F3905*Main!$AF$4</f>
        <v>0</v>
      </c>
      <c r="H3905" s="151"/>
    </row>
    <row r="3906" spans="1:8">
      <c r="A3906" s="326">
        <v>9247758</v>
      </c>
      <c r="B3906" s="329" t="s">
        <v>1872</v>
      </c>
      <c r="C3906" s="23"/>
      <c r="D3906" s="23">
        <v>1</v>
      </c>
      <c r="E3906" s="24">
        <v>5070.07</v>
      </c>
      <c r="F3906" s="24">
        <f>E3906/100*$I$2*Main!$AF$2</f>
        <v>0</v>
      </c>
      <c r="G3906" s="25">
        <f>F3906*Main!$AF$4</f>
        <v>0</v>
      </c>
      <c r="H3906" s="151"/>
    </row>
    <row r="3907" spans="1:8">
      <c r="A3907" s="326">
        <v>9248444</v>
      </c>
      <c r="B3907" s="329" t="s">
        <v>4127</v>
      </c>
      <c r="C3907" s="23" t="s">
        <v>52</v>
      </c>
      <c r="D3907" s="23">
        <v>1</v>
      </c>
      <c r="E3907" s="24">
        <v>5088.5</v>
      </c>
      <c r="F3907" s="24">
        <f>E3907/100*$I$2*Main!$AF$2</f>
        <v>0</v>
      </c>
      <c r="G3907" s="25">
        <f>F3907*Main!$AF$4</f>
        <v>0</v>
      </c>
      <c r="H3907" s="151"/>
    </row>
    <row r="3908" spans="1:8">
      <c r="A3908" s="326">
        <v>9247529</v>
      </c>
      <c r="B3908" s="329" t="s">
        <v>1886</v>
      </c>
      <c r="C3908" s="23"/>
      <c r="D3908" s="23">
        <v>1</v>
      </c>
      <c r="E3908" s="24">
        <v>786.25</v>
      </c>
      <c r="F3908" s="24">
        <f>E3908/100*$I$2*Main!$AF$2</f>
        <v>0</v>
      </c>
      <c r="G3908" s="25">
        <f>F3908*Main!$AF$4</f>
        <v>0</v>
      </c>
      <c r="H3908" s="151"/>
    </row>
    <row r="3909" spans="1:8">
      <c r="A3909" s="326">
        <v>9246312</v>
      </c>
      <c r="B3909" s="329" t="s">
        <v>1891</v>
      </c>
      <c r="C3909" s="23"/>
      <c r="D3909" s="23">
        <v>1</v>
      </c>
      <c r="E3909" s="24">
        <v>3171.84</v>
      </c>
      <c r="F3909" s="24">
        <f>E3909/100*$I$2*Main!$AF$2</f>
        <v>0</v>
      </c>
      <c r="G3909" s="25">
        <f>F3909*Main!$AF$4</f>
        <v>0</v>
      </c>
      <c r="H3909" s="151"/>
    </row>
    <row r="3910" spans="1:8">
      <c r="A3910" s="326">
        <v>9246315</v>
      </c>
      <c r="B3910" s="329" t="s">
        <v>1892</v>
      </c>
      <c r="C3910" s="23"/>
      <c r="D3910" s="23">
        <v>1</v>
      </c>
      <c r="E3910" s="24">
        <v>3171.84</v>
      </c>
      <c r="F3910" s="24">
        <f>E3910/100*$I$2*Main!$AF$2</f>
        <v>0</v>
      </c>
      <c r="G3910" s="25">
        <f>F3910*Main!$AF$4</f>
        <v>0</v>
      </c>
      <c r="H3910" s="151"/>
    </row>
    <row r="3911" spans="1:8">
      <c r="A3911" s="326">
        <v>9246316</v>
      </c>
      <c r="B3911" s="329" t="s">
        <v>1893</v>
      </c>
      <c r="C3911" s="23"/>
      <c r="D3911" s="23">
        <v>1</v>
      </c>
      <c r="E3911" s="24">
        <v>3171.84</v>
      </c>
      <c r="F3911" s="24">
        <f>E3911/100*$I$2*Main!$AF$2</f>
        <v>0</v>
      </c>
      <c r="G3911" s="25">
        <f>F3911*Main!$AF$4</f>
        <v>0</v>
      </c>
      <c r="H3911" s="151"/>
    </row>
    <row r="3912" spans="1:8">
      <c r="A3912" s="326">
        <v>9135998</v>
      </c>
      <c r="B3912" s="329" t="s">
        <v>4128</v>
      </c>
      <c r="C3912" s="23" t="s">
        <v>52</v>
      </c>
      <c r="D3912" s="23">
        <v>1</v>
      </c>
      <c r="E3912" s="24">
        <v>2904.1</v>
      </c>
      <c r="F3912" s="24">
        <f>E3912/100*$I$2*Main!$AF$2</f>
        <v>0</v>
      </c>
      <c r="G3912" s="25">
        <f>F3912*Main!$AF$4</f>
        <v>0</v>
      </c>
      <c r="H3912" s="151"/>
    </row>
    <row r="3913" spans="1:8">
      <c r="A3913" s="326">
        <v>9136000</v>
      </c>
      <c r="B3913" s="329" t="s">
        <v>4129</v>
      </c>
      <c r="C3913" s="23" t="s">
        <v>52</v>
      </c>
      <c r="D3913" s="23">
        <v>1</v>
      </c>
      <c r="E3913" s="24">
        <v>2946.05</v>
      </c>
      <c r="F3913" s="24">
        <f>E3913/100*$I$2*Main!$AF$2</f>
        <v>0</v>
      </c>
      <c r="G3913" s="25">
        <f>F3913*Main!$AF$4</f>
        <v>0</v>
      </c>
      <c r="H3913" s="151"/>
    </row>
    <row r="3914" spans="1:8">
      <c r="A3914" s="326">
        <v>9136002</v>
      </c>
      <c r="B3914" s="329" t="s">
        <v>4130</v>
      </c>
      <c r="C3914" s="23" t="s">
        <v>52</v>
      </c>
      <c r="D3914" s="23">
        <v>1</v>
      </c>
      <c r="E3914" s="24">
        <v>2988.01</v>
      </c>
      <c r="F3914" s="24">
        <f>E3914/100*$I$2*Main!$AF$2</f>
        <v>0</v>
      </c>
      <c r="G3914" s="25">
        <f>F3914*Main!$AF$4</f>
        <v>0</v>
      </c>
      <c r="H3914" s="151"/>
    </row>
    <row r="3915" spans="1:8">
      <c r="A3915" s="326">
        <v>9136004</v>
      </c>
      <c r="B3915" s="329" t="s">
        <v>4131</v>
      </c>
      <c r="C3915" s="23" t="s">
        <v>52</v>
      </c>
      <c r="D3915" s="23">
        <v>1</v>
      </c>
      <c r="E3915" s="24">
        <v>3029.96</v>
      </c>
      <c r="F3915" s="24">
        <f>E3915/100*$I$2*Main!$AF$2</f>
        <v>0</v>
      </c>
      <c r="G3915" s="25">
        <f>F3915*Main!$AF$4</f>
        <v>0</v>
      </c>
      <c r="H3915" s="151"/>
    </row>
    <row r="3916" spans="1:8">
      <c r="A3916" s="326">
        <v>9136006</v>
      </c>
      <c r="B3916" s="329" t="s">
        <v>4132</v>
      </c>
      <c r="C3916" s="23" t="s">
        <v>52</v>
      </c>
      <c r="D3916" s="23">
        <v>1</v>
      </c>
      <c r="E3916" s="24">
        <v>3105.47</v>
      </c>
      <c r="F3916" s="24">
        <f>E3916/100*$I$2*Main!$AF$2</f>
        <v>0</v>
      </c>
      <c r="G3916" s="25">
        <f>F3916*Main!$AF$4</f>
        <v>0</v>
      </c>
      <c r="H3916" s="151"/>
    </row>
    <row r="3917" spans="1:8">
      <c r="A3917" s="326">
        <v>9136008</v>
      </c>
      <c r="B3917" s="329" t="s">
        <v>4133</v>
      </c>
      <c r="C3917" s="23" t="s">
        <v>52</v>
      </c>
      <c r="D3917" s="23">
        <v>1</v>
      </c>
      <c r="E3917" s="24">
        <v>3180.97</v>
      </c>
      <c r="F3917" s="24">
        <f>E3917/100*$I$2*Main!$AF$2</f>
        <v>0</v>
      </c>
      <c r="G3917" s="25">
        <f>F3917*Main!$AF$4</f>
        <v>0</v>
      </c>
      <c r="H3917" s="151"/>
    </row>
    <row r="3918" spans="1:8">
      <c r="A3918" s="326">
        <v>9136009</v>
      </c>
      <c r="B3918" s="329" t="s">
        <v>4134</v>
      </c>
      <c r="C3918" s="23" t="s">
        <v>52</v>
      </c>
      <c r="D3918" s="23">
        <v>1</v>
      </c>
      <c r="E3918" s="24">
        <v>3155.83</v>
      </c>
      <c r="F3918" s="24">
        <f>E3918/100*$I$2*Main!$AF$2</f>
        <v>0</v>
      </c>
      <c r="G3918" s="25">
        <f>F3918*Main!$AF$4</f>
        <v>0</v>
      </c>
      <c r="H3918" s="151"/>
    </row>
    <row r="3919" spans="1:8">
      <c r="A3919" s="326">
        <v>9136011</v>
      </c>
      <c r="B3919" s="329" t="s">
        <v>4135</v>
      </c>
      <c r="C3919" s="23" t="s">
        <v>52</v>
      </c>
      <c r="D3919" s="23">
        <v>1</v>
      </c>
      <c r="E3919" s="24">
        <v>3197.77</v>
      </c>
      <c r="F3919" s="24">
        <f>E3919/100*$I$2*Main!$AF$2</f>
        <v>0</v>
      </c>
      <c r="G3919" s="25">
        <f>F3919*Main!$AF$4</f>
        <v>0</v>
      </c>
      <c r="H3919" s="151"/>
    </row>
    <row r="3920" spans="1:8">
      <c r="A3920" s="326">
        <v>9136013</v>
      </c>
      <c r="B3920" s="329" t="s">
        <v>4136</v>
      </c>
      <c r="C3920" s="23" t="s">
        <v>52</v>
      </c>
      <c r="D3920" s="23">
        <v>1</v>
      </c>
      <c r="E3920" s="24">
        <v>3239.72</v>
      </c>
      <c r="F3920" s="24">
        <f>E3920/100*$I$2*Main!$AF$2</f>
        <v>0</v>
      </c>
      <c r="G3920" s="25">
        <f>F3920*Main!$AF$4</f>
        <v>0</v>
      </c>
      <c r="H3920" s="151"/>
    </row>
    <row r="3921" spans="1:8">
      <c r="A3921" s="326">
        <v>9136015</v>
      </c>
      <c r="B3921" s="329" t="s">
        <v>4137</v>
      </c>
      <c r="C3921" s="23" t="s">
        <v>52</v>
      </c>
      <c r="D3921" s="23">
        <v>1</v>
      </c>
      <c r="E3921" s="24">
        <v>3281.69</v>
      </c>
      <c r="F3921" s="24">
        <f>E3921/100*$I$2*Main!$AF$2</f>
        <v>0</v>
      </c>
      <c r="G3921" s="25">
        <f>F3921*Main!$AF$4</f>
        <v>0</v>
      </c>
      <c r="H3921" s="151"/>
    </row>
    <row r="3922" spans="1:8">
      <c r="A3922" s="326">
        <v>9136017</v>
      </c>
      <c r="B3922" s="329" t="s">
        <v>4138</v>
      </c>
      <c r="C3922" s="23" t="s">
        <v>52</v>
      </c>
      <c r="D3922" s="23">
        <v>1</v>
      </c>
      <c r="E3922" s="24">
        <v>3357.2</v>
      </c>
      <c r="F3922" s="24">
        <f>E3922/100*$I$2*Main!$AF$2</f>
        <v>0</v>
      </c>
      <c r="G3922" s="25">
        <f>F3922*Main!$AF$4</f>
        <v>0</v>
      </c>
      <c r="H3922" s="151"/>
    </row>
    <row r="3923" spans="1:8">
      <c r="A3923" s="326">
        <v>9136019</v>
      </c>
      <c r="B3923" s="329" t="s">
        <v>4139</v>
      </c>
      <c r="C3923" s="23" t="s">
        <v>52</v>
      </c>
      <c r="D3923" s="23">
        <v>1</v>
      </c>
      <c r="E3923" s="24">
        <v>3432.7</v>
      </c>
      <c r="F3923" s="24">
        <f>E3923/100*$I$2*Main!$AF$2</f>
        <v>0</v>
      </c>
      <c r="G3923" s="25">
        <f>F3923*Main!$AF$4</f>
        <v>0</v>
      </c>
      <c r="H3923" s="151"/>
    </row>
    <row r="3924" spans="1:8">
      <c r="A3924" s="326">
        <v>9117492</v>
      </c>
      <c r="B3924" s="329" t="s">
        <v>4140</v>
      </c>
      <c r="C3924" s="23" t="s">
        <v>52</v>
      </c>
      <c r="D3924" s="23">
        <v>5</v>
      </c>
      <c r="E3924" s="24">
        <v>195.55</v>
      </c>
      <c r="F3924" s="24">
        <f>E3924/100*$I$2*Main!$AF$2</f>
        <v>0</v>
      </c>
      <c r="G3924" s="25">
        <f>F3924*Main!$AF$4</f>
        <v>0</v>
      </c>
      <c r="H3924" s="151"/>
    </row>
    <row r="3925" spans="1:8">
      <c r="A3925" s="326">
        <v>9242552</v>
      </c>
      <c r="B3925" s="329" t="s">
        <v>1888</v>
      </c>
      <c r="C3925" s="23"/>
      <c r="D3925" s="23">
        <v>100</v>
      </c>
      <c r="E3925" s="24">
        <v>1044.52</v>
      </c>
      <c r="F3925" s="24">
        <f>E3925/100*$I$2*Main!$AF$2</f>
        <v>0</v>
      </c>
      <c r="G3925" s="25">
        <f>F3925*Main!$AF$4</f>
        <v>0</v>
      </c>
      <c r="H3925" s="151"/>
    </row>
    <row r="3926" spans="1:8">
      <c r="A3926" s="326">
        <v>9242553</v>
      </c>
      <c r="B3926" s="329" t="s">
        <v>1889</v>
      </c>
      <c r="C3926" s="23"/>
      <c r="D3926" s="23">
        <v>100</v>
      </c>
      <c r="E3926" s="24">
        <v>1044.52</v>
      </c>
      <c r="F3926" s="24">
        <f>E3926/100*$I$2*Main!$AF$2</f>
        <v>0</v>
      </c>
      <c r="G3926" s="25">
        <f>F3926*Main!$AF$4</f>
        <v>0</v>
      </c>
      <c r="H3926" s="151"/>
    </row>
    <row r="3927" spans="1:8">
      <c r="A3927" s="326">
        <v>9252534</v>
      </c>
      <c r="B3927" s="329" t="s">
        <v>1890</v>
      </c>
      <c r="C3927" s="23"/>
      <c r="D3927" s="23">
        <v>100</v>
      </c>
      <c r="E3927" s="24">
        <v>1044.52</v>
      </c>
      <c r="F3927" s="24">
        <f>E3927/100*$I$2*Main!$AF$2</f>
        <v>0</v>
      </c>
      <c r="G3927" s="25">
        <f>F3927*Main!$AF$4</f>
        <v>0</v>
      </c>
      <c r="H3927" s="151"/>
    </row>
    <row r="3928" spans="1:8">
      <c r="A3928" s="326">
        <v>9257725</v>
      </c>
      <c r="B3928" s="329" t="s">
        <v>1888</v>
      </c>
      <c r="C3928" s="23"/>
      <c r="D3928" s="23">
        <v>100</v>
      </c>
      <c r="E3928" s="24">
        <v>1491.18</v>
      </c>
      <c r="F3928" s="24">
        <f>E3928/100*$I$2*Main!$AF$2</f>
        <v>0</v>
      </c>
      <c r="G3928" s="25">
        <f>F3928*Main!$AF$4</f>
        <v>0</v>
      </c>
      <c r="H3928" s="151"/>
    </row>
    <row r="3929" spans="1:8">
      <c r="A3929" s="326">
        <v>9257727</v>
      </c>
      <c r="B3929" s="329" t="s">
        <v>1890</v>
      </c>
      <c r="C3929" s="23"/>
      <c r="D3929" s="23">
        <v>100</v>
      </c>
      <c r="E3929" s="24">
        <v>1491.18</v>
      </c>
      <c r="F3929" s="24">
        <f>E3929/100*$I$2*Main!$AF$2</f>
        <v>0</v>
      </c>
      <c r="G3929" s="25">
        <f>F3929*Main!$AF$4</f>
        <v>0</v>
      </c>
      <c r="H3929" s="151"/>
    </row>
    <row r="3930" spans="1:8">
      <c r="A3930" s="326">
        <v>9116019</v>
      </c>
      <c r="B3930" s="329" t="s">
        <v>442</v>
      </c>
      <c r="C3930" s="23"/>
      <c r="D3930" s="23">
        <v>2000</v>
      </c>
      <c r="E3930" s="24">
        <v>7.26</v>
      </c>
      <c r="F3930" s="24">
        <f>E3930/100*$I$2*Main!$AF$2</f>
        <v>0</v>
      </c>
      <c r="G3930" s="25">
        <f>F3930*Main!$AF$4</f>
        <v>0</v>
      </c>
      <c r="H3930" s="151"/>
    </row>
    <row r="3931" spans="1:8">
      <c r="A3931" s="326">
        <v>9059487</v>
      </c>
      <c r="B3931" s="329" t="s">
        <v>443</v>
      </c>
      <c r="C3931" s="23"/>
      <c r="D3931" s="23">
        <v>2000</v>
      </c>
      <c r="E3931" s="24">
        <v>9.76</v>
      </c>
      <c r="F3931" s="24">
        <f>E3931/100*$I$2*Main!$AF$2</f>
        <v>0</v>
      </c>
      <c r="G3931" s="25">
        <f>F3931*Main!$AF$4</f>
        <v>0</v>
      </c>
      <c r="H3931" s="151"/>
    </row>
    <row r="3932" spans="1:8">
      <c r="A3932" s="326">
        <v>9056599</v>
      </c>
      <c r="B3932" s="329" t="s">
        <v>444</v>
      </c>
      <c r="C3932" s="23"/>
      <c r="D3932" s="23">
        <v>2000</v>
      </c>
      <c r="E3932" s="24">
        <v>11.81</v>
      </c>
      <c r="F3932" s="24">
        <f>E3932/100*$I$2*Main!$AF$2</f>
        <v>0</v>
      </c>
      <c r="G3932" s="25">
        <f>F3932*Main!$AF$4</f>
        <v>0</v>
      </c>
      <c r="H3932" s="151"/>
    </row>
    <row r="3933" spans="1:8">
      <c r="A3933" s="326">
        <v>1048254</v>
      </c>
      <c r="B3933" s="329" t="s">
        <v>445</v>
      </c>
      <c r="C3933" s="23"/>
      <c r="D3933" s="23">
        <v>2000</v>
      </c>
      <c r="E3933" s="24">
        <v>14.69</v>
      </c>
      <c r="F3933" s="24">
        <f>E3933/100*$I$2*Main!$AF$2</f>
        <v>0</v>
      </c>
      <c r="G3933" s="25">
        <f>F3933*Main!$AF$4</f>
        <v>0</v>
      </c>
      <c r="H3933" s="151"/>
    </row>
    <row r="3934" spans="1:8">
      <c r="A3934" s="326">
        <v>1008524</v>
      </c>
      <c r="B3934" s="329" t="s">
        <v>446</v>
      </c>
      <c r="C3934" s="23"/>
      <c r="D3934" s="23">
        <v>5000</v>
      </c>
      <c r="E3934" s="24">
        <v>1.28</v>
      </c>
      <c r="F3934" s="24">
        <f>E3934/100*$I$2*Main!$AF$2</f>
        <v>0</v>
      </c>
      <c r="G3934" s="25">
        <f>F3934*Main!$AF$4</f>
        <v>0</v>
      </c>
      <c r="H3934" s="151"/>
    </row>
    <row r="3935" spans="1:8">
      <c r="A3935" s="326">
        <v>1008525</v>
      </c>
      <c r="B3935" s="329" t="s">
        <v>447</v>
      </c>
      <c r="C3935" s="23"/>
      <c r="D3935" s="23">
        <v>5000</v>
      </c>
      <c r="E3935" s="24">
        <v>1.28</v>
      </c>
      <c r="F3935" s="24">
        <f>E3935/100*$I$2*Main!$AF$2</f>
        <v>0</v>
      </c>
      <c r="G3935" s="25">
        <f>F3935*Main!$AF$4</f>
        <v>0</v>
      </c>
      <c r="H3935" s="151"/>
    </row>
    <row r="3936" spans="1:8">
      <c r="A3936" s="326">
        <v>1009563</v>
      </c>
      <c r="B3936" s="329" t="s">
        <v>448</v>
      </c>
      <c r="C3936" s="23"/>
      <c r="D3936" s="23">
        <v>5000</v>
      </c>
      <c r="E3936" s="24">
        <v>1.28</v>
      </c>
      <c r="F3936" s="24">
        <f>E3936/100*$I$2*Main!$AF$2</f>
        <v>0</v>
      </c>
      <c r="G3936" s="25">
        <f>F3936*Main!$AF$4</f>
        <v>0</v>
      </c>
      <c r="H3936" s="151"/>
    </row>
    <row r="3937" spans="1:8">
      <c r="A3937" s="326">
        <v>1028226</v>
      </c>
      <c r="B3937" s="329" t="s">
        <v>449</v>
      </c>
      <c r="C3937" s="23"/>
      <c r="D3937" s="23">
        <v>5000</v>
      </c>
      <c r="E3937" s="24">
        <v>1.28</v>
      </c>
      <c r="F3937" s="24">
        <f>E3937/100*$I$2*Main!$AF$2</f>
        <v>0</v>
      </c>
      <c r="G3937" s="25">
        <f>F3937*Main!$AF$4</f>
        <v>0</v>
      </c>
      <c r="H3937" s="151"/>
    </row>
    <row r="3938" spans="1:8">
      <c r="A3938" s="326">
        <v>9046180</v>
      </c>
      <c r="B3938" s="329" t="s">
        <v>450</v>
      </c>
      <c r="C3938" s="23"/>
      <c r="D3938" s="23">
        <v>2000</v>
      </c>
      <c r="E3938" s="24">
        <v>9.84</v>
      </c>
      <c r="F3938" s="24">
        <f>E3938/100*$I$2*Main!$AF$2</f>
        <v>0</v>
      </c>
      <c r="G3938" s="25">
        <f>F3938*Main!$AF$4</f>
        <v>0</v>
      </c>
      <c r="H3938" s="151"/>
    </row>
    <row r="3939" spans="1:8">
      <c r="A3939" s="326">
        <v>9046182</v>
      </c>
      <c r="B3939" s="329" t="s">
        <v>451</v>
      </c>
      <c r="C3939" s="23"/>
      <c r="D3939" s="23">
        <v>2000</v>
      </c>
      <c r="E3939" s="24">
        <v>10.199999999999999</v>
      </c>
      <c r="F3939" s="24">
        <f>E3939/100*$I$2*Main!$AF$2</f>
        <v>0</v>
      </c>
      <c r="G3939" s="25">
        <f>F3939*Main!$AF$4</f>
        <v>0</v>
      </c>
      <c r="H3939" s="151"/>
    </row>
    <row r="3940" spans="1:8">
      <c r="A3940" s="326">
        <v>9046186</v>
      </c>
      <c r="B3940" s="329" t="s">
        <v>452</v>
      </c>
      <c r="C3940" s="23"/>
      <c r="D3940" s="23">
        <v>2000</v>
      </c>
      <c r="E3940" s="24">
        <v>10.199999999999999</v>
      </c>
      <c r="F3940" s="24">
        <f>E3940/100*$I$2*Main!$AF$2</f>
        <v>0</v>
      </c>
      <c r="G3940" s="25">
        <f>F3940*Main!$AF$4</f>
        <v>0</v>
      </c>
      <c r="H3940" s="151"/>
    </row>
    <row r="3941" spans="1:8">
      <c r="A3941" s="326">
        <v>9047974</v>
      </c>
      <c r="B3941" s="329" t="s">
        <v>453</v>
      </c>
      <c r="C3941" s="23"/>
      <c r="D3941" s="23">
        <v>2000</v>
      </c>
      <c r="E3941" s="24">
        <v>7.58</v>
      </c>
      <c r="F3941" s="24">
        <f>E3941/100*$I$2*Main!$AF$2</f>
        <v>0</v>
      </c>
      <c r="G3941" s="25">
        <f>F3941*Main!$AF$4</f>
        <v>0</v>
      </c>
      <c r="H3941" s="151"/>
    </row>
    <row r="3942" spans="1:8">
      <c r="A3942" s="326">
        <v>9047644</v>
      </c>
      <c r="B3942" s="329" t="s">
        <v>454</v>
      </c>
      <c r="C3942" s="23"/>
      <c r="D3942" s="23">
        <v>2000</v>
      </c>
      <c r="E3942" s="24">
        <v>8.26</v>
      </c>
      <c r="F3942" s="24">
        <f>E3942/100*$I$2*Main!$AF$2</f>
        <v>0</v>
      </c>
      <c r="G3942" s="25">
        <f>F3942*Main!$AF$4</f>
        <v>0</v>
      </c>
      <c r="H3942" s="151"/>
    </row>
    <row r="3943" spans="1:8">
      <c r="A3943" s="326">
        <v>9047864</v>
      </c>
      <c r="B3943" s="329" t="s">
        <v>455</v>
      </c>
      <c r="C3943" s="23"/>
      <c r="D3943" s="23">
        <v>2000</v>
      </c>
      <c r="E3943" s="24">
        <v>9.66</v>
      </c>
      <c r="F3943" s="24">
        <f>E3943/100*$I$2*Main!$AF$2</f>
        <v>0</v>
      </c>
      <c r="G3943" s="25">
        <f>F3943*Main!$AF$4</f>
        <v>0</v>
      </c>
      <c r="H3943" s="151"/>
    </row>
    <row r="3944" spans="1:8">
      <c r="A3944" s="326">
        <v>1056170</v>
      </c>
      <c r="B3944" s="329" t="s">
        <v>456</v>
      </c>
      <c r="C3944" s="23"/>
      <c r="D3944" s="23">
        <v>250</v>
      </c>
      <c r="E3944" s="24">
        <v>50.83</v>
      </c>
      <c r="F3944" s="24">
        <f>E3944/100*$I$2*Main!$AF$2</f>
        <v>0</v>
      </c>
      <c r="G3944" s="25">
        <f>F3944*Main!$AF$4</f>
        <v>0</v>
      </c>
      <c r="H3944" s="151"/>
    </row>
    <row r="3945" spans="1:8">
      <c r="A3945" s="326">
        <v>9117653</v>
      </c>
      <c r="B3945" s="329" t="s">
        <v>457</v>
      </c>
      <c r="C3945" s="23"/>
      <c r="D3945" s="23">
        <v>500</v>
      </c>
      <c r="E3945" s="24">
        <v>43.08</v>
      </c>
      <c r="F3945" s="24">
        <f>E3945/100*$I$2*Main!$AF$2</f>
        <v>0</v>
      </c>
      <c r="G3945" s="25">
        <f>F3945*Main!$AF$4</f>
        <v>0</v>
      </c>
      <c r="H3945" s="151"/>
    </row>
    <row r="3946" spans="1:8">
      <c r="A3946" s="326">
        <v>9064890</v>
      </c>
      <c r="B3946" s="329" t="s">
        <v>458</v>
      </c>
      <c r="C3946" s="23"/>
      <c r="D3946" s="23">
        <v>1000</v>
      </c>
      <c r="E3946" s="24">
        <v>20.7</v>
      </c>
      <c r="F3946" s="24">
        <f>E3946/100*$I$2*Main!$AF$2</f>
        <v>0</v>
      </c>
      <c r="G3946" s="25">
        <f>F3946*Main!$AF$4</f>
        <v>0</v>
      </c>
      <c r="H3946" s="151"/>
    </row>
    <row r="3947" spans="1:8">
      <c r="A3947" s="326">
        <v>9066716</v>
      </c>
      <c r="B3947" s="329" t="s">
        <v>459</v>
      </c>
      <c r="C3947" s="23"/>
      <c r="D3947" s="23">
        <v>1000</v>
      </c>
      <c r="E3947" s="24">
        <v>20.7</v>
      </c>
      <c r="F3947" s="24">
        <f>E3947/100*$I$2*Main!$AF$2</f>
        <v>0</v>
      </c>
      <c r="G3947" s="25">
        <f>F3947*Main!$AF$4</f>
        <v>0</v>
      </c>
      <c r="H3947" s="151"/>
    </row>
    <row r="3948" spans="1:8">
      <c r="A3948" s="326">
        <v>9066718</v>
      </c>
      <c r="B3948" s="329" t="s">
        <v>460</v>
      </c>
      <c r="C3948" s="23"/>
      <c r="D3948" s="23">
        <v>1000</v>
      </c>
      <c r="E3948" s="24">
        <v>20.7</v>
      </c>
      <c r="F3948" s="24">
        <f>E3948/100*$I$2*Main!$AF$2</f>
        <v>0</v>
      </c>
      <c r="G3948" s="25">
        <f>F3948*Main!$AF$4</f>
        <v>0</v>
      </c>
      <c r="H3948" s="151"/>
    </row>
    <row r="3949" spans="1:8">
      <c r="A3949" s="326">
        <v>9067608</v>
      </c>
      <c r="B3949" s="329" t="s">
        <v>461</v>
      </c>
      <c r="C3949" s="23"/>
      <c r="D3949" s="23">
        <v>1000</v>
      </c>
      <c r="E3949" s="24">
        <v>20.7</v>
      </c>
      <c r="F3949" s="24">
        <f>E3949/100*$I$2*Main!$AF$2</f>
        <v>0</v>
      </c>
      <c r="G3949" s="25">
        <f>F3949*Main!$AF$4</f>
        <v>0</v>
      </c>
      <c r="H3949" s="151"/>
    </row>
    <row r="3950" spans="1:8">
      <c r="A3950" s="326">
        <v>9117656</v>
      </c>
      <c r="B3950" s="329" t="s">
        <v>462</v>
      </c>
      <c r="C3950" s="23"/>
      <c r="D3950" s="23">
        <v>500</v>
      </c>
      <c r="E3950" s="24">
        <v>43.08</v>
      </c>
      <c r="F3950" s="24">
        <f>E3950/100*$I$2*Main!$AF$2</f>
        <v>0</v>
      </c>
      <c r="G3950" s="25">
        <f>F3950*Main!$AF$4</f>
        <v>0</v>
      </c>
      <c r="H3950" s="151"/>
    </row>
    <row r="3951" spans="1:8">
      <c r="A3951" s="326">
        <v>9026602</v>
      </c>
      <c r="B3951" s="329" t="s">
        <v>463</v>
      </c>
      <c r="C3951" s="23"/>
      <c r="D3951" s="23">
        <v>250</v>
      </c>
      <c r="E3951" s="24">
        <v>74.95</v>
      </c>
      <c r="F3951" s="24">
        <f>E3951/100*$I$2*Main!$AF$2</f>
        <v>0</v>
      </c>
      <c r="G3951" s="25">
        <f>F3951*Main!$AF$4</f>
        <v>0</v>
      </c>
      <c r="H3951" s="151"/>
    </row>
    <row r="3952" spans="1:8">
      <c r="A3952" s="326">
        <v>9021847</v>
      </c>
      <c r="B3952" s="329" t="s">
        <v>464</v>
      </c>
      <c r="C3952" s="23"/>
      <c r="D3952" s="23">
        <v>5000</v>
      </c>
      <c r="E3952" s="24">
        <v>20.38</v>
      </c>
      <c r="F3952" s="24">
        <f>E3952/100*$I$2*Main!$AF$2</f>
        <v>0</v>
      </c>
      <c r="G3952" s="25">
        <f>F3952*Main!$AF$4</f>
        <v>0</v>
      </c>
      <c r="H3952" s="151"/>
    </row>
    <row r="3953" spans="1:8">
      <c r="A3953" s="326">
        <v>9022370</v>
      </c>
      <c r="B3953" s="329" t="s">
        <v>465</v>
      </c>
      <c r="C3953" s="23"/>
      <c r="D3953" s="23">
        <v>5000</v>
      </c>
      <c r="E3953" s="24">
        <v>20.38</v>
      </c>
      <c r="F3953" s="24">
        <f>E3953/100*$I$2*Main!$AF$2</f>
        <v>0</v>
      </c>
      <c r="G3953" s="25">
        <f>F3953*Main!$AF$4</f>
        <v>0</v>
      </c>
      <c r="H3953" s="151"/>
    </row>
    <row r="3954" spans="1:8">
      <c r="A3954" s="326">
        <v>1035241</v>
      </c>
      <c r="B3954" s="329" t="s">
        <v>466</v>
      </c>
      <c r="C3954" s="23"/>
      <c r="D3954" s="23">
        <v>1000</v>
      </c>
      <c r="E3954" s="24">
        <v>18.89</v>
      </c>
      <c r="F3954" s="24">
        <f>E3954/100*$I$2*Main!$AF$2</f>
        <v>0</v>
      </c>
      <c r="G3954" s="25">
        <f>F3954*Main!$AF$4</f>
        <v>0</v>
      </c>
      <c r="H3954" s="151"/>
    </row>
    <row r="3955" spans="1:8">
      <c r="A3955" s="326">
        <v>1019462</v>
      </c>
      <c r="B3955" s="329" t="s">
        <v>467</v>
      </c>
      <c r="C3955" s="23"/>
      <c r="D3955" s="23">
        <v>1000</v>
      </c>
      <c r="E3955" s="24">
        <v>51.31</v>
      </c>
      <c r="F3955" s="24">
        <f>E3955/100*$I$2*Main!$AF$2</f>
        <v>0</v>
      </c>
      <c r="G3955" s="25">
        <f>F3955*Main!$AF$4</f>
        <v>0</v>
      </c>
      <c r="H3955" s="151"/>
    </row>
    <row r="3956" spans="1:8">
      <c r="A3956" s="326">
        <v>9022077</v>
      </c>
      <c r="B3956" s="329" t="s">
        <v>468</v>
      </c>
      <c r="C3956" s="23"/>
      <c r="D3956" s="23">
        <v>1000</v>
      </c>
      <c r="E3956" s="24">
        <v>8.1</v>
      </c>
      <c r="F3956" s="24">
        <f>E3956/100*$I$2*Main!$AF$2</f>
        <v>0</v>
      </c>
      <c r="G3956" s="25">
        <f>F3956*Main!$AF$4</f>
        <v>0</v>
      </c>
      <c r="H3956" s="151"/>
    </row>
    <row r="3957" spans="1:8">
      <c r="A3957" s="326">
        <v>1016560</v>
      </c>
      <c r="B3957" s="329" t="s">
        <v>469</v>
      </c>
      <c r="C3957" s="23"/>
      <c r="D3957" s="23">
        <v>1000</v>
      </c>
      <c r="E3957" s="24">
        <v>7.75</v>
      </c>
      <c r="F3957" s="24">
        <f>E3957/100*$I$2*Main!$AF$2</f>
        <v>0</v>
      </c>
      <c r="G3957" s="25">
        <f>F3957*Main!$AF$4</f>
        <v>0</v>
      </c>
      <c r="H3957" s="151"/>
    </row>
    <row r="3958" spans="1:8">
      <c r="A3958" s="326">
        <v>1068792</v>
      </c>
      <c r="B3958" s="329" t="s">
        <v>470</v>
      </c>
      <c r="C3958" s="23"/>
      <c r="D3958" s="23">
        <v>1000</v>
      </c>
      <c r="E3958" s="24">
        <v>114.34</v>
      </c>
      <c r="F3958" s="24">
        <f>E3958/100*$I$2*Main!$AF$2</f>
        <v>0</v>
      </c>
      <c r="G3958" s="25">
        <f>F3958*Main!$AF$4</f>
        <v>0</v>
      </c>
      <c r="H3958" s="151"/>
    </row>
    <row r="3959" spans="1:8">
      <c r="A3959" s="326">
        <v>79386</v>
      </c>
      <c r="B3959" s="329" t="s">
        <v>471</v>
      </c>
      <c r="C3959" s="23"/>
      <c r="D3959" s="23">
        <v>50</v>
      </c>
      <c r="E3959" s="24">
        <v>112.9</v>
      </c>
      <c r="F3959" s="24">
        <f>E3959/100*$I$2*Main!$AF$2</f>
        <v>0</v>
      </c>
      <c r="G3959" s="25">
        <f>F3959*Main!$AF$4</f>
        <v>0</v>
      </c>
      <c r="H3959" s="151"/>
    </row>
    <row r="3960" spans="1:8">
      <c r="A3960" s="326">
        <v>1006505</v>
      </c>
      <c r="B3960" s="329" t="s">
        <v>4141</v>
      </c>
      <c r="C3960" s="23"/>
      <c r="D3960" s="23">
        <v>500</v>
      </c>
      <c r="E3960" s="24">
        <v>29.62</v>
      </c>
      <c r="F3960" s="24">
        <f>E3960/100*$I$2*Main!$AF$2</f>
        <v>0</v>
      </c>
      <c r="G3960" s="25">
        <f>F3960*Main!$AF$4</f>
        <v>0</v>
      </c>
      <c r="H3960" s="151"/>
    </row>
    <row r="3961" spans="1:8">
      <c r="A3961" s="326">
        <v>1004991</v>
      </c>
      <c r="B3961" s="329" t="s">
        <v>472</v>
      </c>
      <c r="C3961" s="23"/>
      <c r="D3961" s="23">
        <v>1000</v>
      </c>
      <c r="E3961" s="24">
        <v>5.22</v>
      </c>
      <c r="F3961" s="24">
        <f>E3961/100*$I$2*Main!$AF$2</f>
        <v>0</v>
      </c>
      <c r="G3961" s="25">
        <f>F3961*Main!$AF$4</f>
        <v>0</v>
      </c>
      <c r="H3961" s="151"/>
    </row>
    <row r="3962" spans="1:8">
      <c r="A3962" s="326">
        <v>1019812</v>
      </c>
      <c r="B3962" s="329" t="s">
        <v>473</v>
      </c>
      <c r="C3962" s="23"/>
      <c r="D3962" s="23">
        <v>100</v>
      </c>
      <c r="E3962" s="24">
        <v>50.59</v>
      </c>
      <c r="F3962" s="24">
        <f>E3962/100*$I$2*Main!$AF$2</f>
        <v>0</v>
      </c>
      <c r="G3962" s="25">
        <f>F3962*Main!$AF$4</f>
        <v>0</v>
      </c>
      <c r="H3962" s="151"/>
    </row>
    <row r="3963" spans="1:8">
      <c r="A3963" s="326">
        <v>1075850</v>
      </c>
      <c r="B3963" s="329" t="s">
        <v>4142</v>
      </c>
      <c r="C3963" s="23"/>
      <c r="D3963" s="23">
        <v>200</v>
      </c>
      <c r="E3963" s="24">
        <v>6.4</v>
      </c>
      <c r="F3963" s="24">
        <f>E3963/100*$I$2*Main!$AF$2</f>
        <v>0</v>
      </c>
      <c r="G3963" s="25">
        <f>F3963*Main!$AF$4</f>
        <v>0</v>
      </c>
      <c r="H3963" s="151"/>
    </row>
    <row r="3964" spans="1:8">
      <c r="A3964" s="326">
        <v>1054519</v>
      </c>
      <c r="B3964" s="329" t="s">
        <v>474</v>
      </c>
      <c r="C3964" s="23"/>
      <c r="D3964" s="23">
        <v>2000</v>
      </c>
      <c r="E3964" s="24">
        <v>17.96</v>
      </c>
      <c r="F3964" s="24">
        <f>E3964/100*$I$2*Main!$AF$2</f>
        <v>0</v>
      </c>
      <c r="G3964" s="25">
        <f>F3964*Main!$AF$4</f>
        <v>0</v>
      </c>
      <c r="H3964" s="151"/>
    </row>
    <row r="3965" spans="1:8">
      <c r="A3965" s="326">
        <v>1054520</v>
      </c>
      <c r="B3965" s="329" t="s">
        <v>475</v>
      </c>
      <c r="C3965" s="23"/>
      <c r="D3965" s="23">
        <v>2000</v>
      </c>
      <c r="E3965" s="24">
        <v>17.96</v>
      </c>
      <c r="F3965" s="24">
        <f>E3965/100*$I$2*Main!$AF$2</f>
        <v>0</v>
      </c>
      <c r="G3965" s="25">
        <f>F3965*Main!$AF$4</f>
        <v>0</v>
      </c>
      <c r="H3965" s="151"/>
    </row>
    <row r="3966" spans="1:8">
      <c r="A3966" s="326">
        <v>1004925</v>
      </c>
      <c r="B3966" s="329" t="s">
        <v>476</v>
      </c>
      <c r="C3966" s="23"/>
      <c r="D3966" s="23">
        <v>10000</v>
      </c>
      <c r="E3966" s="24">
        <v>2.2000000000000002</v>
      </c>
      <c r="F3966" s="24">
        <f>E3966/100*$I$2*Main!$AF$2</f>
        <v>0</v>
      </c>
      <c r="G3966" s="25">
        <f>F3966*Main!$AF$4</f>
        <v>0</v>
      </c>
      <c r="H3966" s="151"/>
    </row>
    <row r="3967" spans="1:8">
      <c r="A3967" s="326">
        <v>1015756</v>
      </c>
      <c r="B3967" s="329" t="s">
        <v>477</v>
      </c>
      <c r="C3967" s="23"/>
      <c r="D3967" s="23">
        <v>2000</v>
      </c>
      <c r="E3967" s="24">
        <v>2.4700000000000002</v>
      </c>
      <c r="F3967" s="24">
        <f>E3967/100*$I$2*Main!$AF$2</f>
        <v>0</v>
      </c>
      <c r="G3967" s="25">
        <f>F3967*Main!$AF$4</f>
        <v>0</v>
      </c>
      <c r="H3967" s="151"/>
    </row>
    <row r="3968" spans="1:8">
      <c r="A3968" s="326">
        <v>1004928</v>
      </c>
      <c r="B3968" s="329" t="s">
        <v>478</v>
      </c>
      <c r="C3968" s="23"/>
      <c r="D3968" s="23">
        <v>5000</v>
      </c>
      <c r="E3968" s="24">
        <v>1.54</v>
      </c>
      <c r="F3968" s="24">
        <f>E3968/100*$I$2*Main!$AF$2</f>
        <v>0</v>
      </c>
      <c r="G3968" s="25">
        <f>F3968*Main!$AF$4</f>
        <v>0</v>
      </c>
      <c r="H3968" s="151"/>
    </row>
    <row r="3969" spans="1:8">
      <c r="A3969" s="326">
        <v>1005407</v>
      </c>
      <c r="B3969" s="329" t="s">
        <v>479</v>
      </c>
      <c r="C3969" s="23"/>
      <c r="D3969" s="23">
        <v>1000</v>
      </c>
      <c r="E3969" s="24">
        <v>3.61</v>
      </c>
      <c r="F3969" s="24">
        <f>E3969/100*$I$2*Main!$AF$2</f>
        <v>0</v>
      </c>
      <c r="G3969" s="25">
        <f>F3969*Main!$AF$4</f>
        <v>0</v>
      </c>
      <c r="H3969" s="151"/>
    </row>
    <row r="3970" spans="1:8">
      <c r="A3970" s="326">
        <v>1005408</v>
      </c>
      <c r="B3970" s="329" t="s">
        <v>480</v>
      </c>
      <c r="C3970" s="23"/>
      <c r="D3970" s="23">
        <v>1000</v>
      </c>
      <c r="E3970" s="24">
        <v>27.74</v>
      </c>
      <c r="F3970" s="24">
        <f>E3970/100*$I$2*Main!$AF$2</f>
        <v>0</v>
      </c>
      <c r="G3970" s="25">
        <f>F3970*Main!$AF$4</f>
        <v>0</v>
      </c>
      <c r="H3970" s="151"/>
    </row>
    <row r="3971" spans="1:8">
      <c r="A3971" s="326">
        <v>9010110</v>
      </c>
      <c r="B3971" s="329" t="s">
        <v>481</v>
      </c>
      <c r="C3971" s="23"/>
      <c r="D3971" s="23">
        <v>1000</v>
      </c>
      <c r="E3971" s="24">
        <v>10.08</v>
      </c>
      <c r="F3971" s="24">
        <f>E3971/100*$I$2*Main!$AF$2</f>
        <v>0</v>
      </c>
      <c r="G3971" s="25">
        <f>F3971*Main!$AF$4</f>
        <v>0</v>
      </c>
      <c r="H3971" s="151"/>
    </row>
    <row r="3972" spans="1:8">
      <c r="A3972" s="326">
        <v>1011027</v>
      </c>
      <c r="B3972" s="329" t="s">
        <v>482</v>
      </c>
      <c r="C3972" s="23"/>
      <c r="D3972" s="23">
        <v>1000</v>
      </c>
      <c r="E3972" s="24">
        <v>17.5</v>
      </c>
      <c r="F3972" s="24">
        <f>E3972/100*$I$2*Main!$AF$2</f>
        <v>0</v>
      </c>
      <c r="G3972" s="25">
        <f>F3972*Main!$AF$4</f>
        <v>0</v>
      </c>
      <c r="H3972" s="151"/>
    </row>
    <row r="3973" spans="1:8">
      <c r="A3973" s="326">
        <v>1004701</v>
      </c>
      <c r="B3973" s="329" t="s">
        <v>483</v>
      </c>
      <c r="C3973" s="23"/>
      <c r="D3973" s="23">
        <v>5000</v>
      </c>
      <c r="E3973" s="24">
        <v>1.96</v>
      </c>
      <c r="F3973" s="24">
        <f>E3973/100*$I$2*Main!$AF$2</f>
        <v>0</v>
      </c>
      <c r="G3973" s="25">
        <f>F3973*Main!$AF$4</f>
        <v>0</v>
      </c>
      <c r="H3973" s="151"/>
    </row>
    <row r="3974" spans="1:8">
      <c r="A3974" s="326">
        <v>1010564</v>
      </c>
      <c r="B3974" s="329" t="s">
        <v>484</v>
      </c>
      <c r="C3974" s="23"/>
      <c r="D3974" s="23">
        <v>2000</v>
      </c>
      <c r="E3974" s="24">
        <v>26.02</v>
      </c>
      <c r="F3974" s="24">
        <f>E3974/100*$I$2*Main!$AF$2</f>
        <v>0</v>
      </c>
      <c r="G3974" s="25">
        <f>F3974*Main!$AF$4</f>
        <v>0</v>
      </c>
      <c r="H3974" s="151"/>
    </row>
    <row r="3975" spans="1:8">
      <c r="A3975" s="326">
        <v>1009684</v>
      </c>
      <c r="B3975" s="329" t="s">
        <v>4582</v>
      </c>
      <c r="C3975" s="23"/>
      <c r="D3975" s="23">
        <v>200</v>
      </c>
      <c r="E3975" s="24">
        <v>31.06</v>
      </c>
      <c r="F3975" s="24">
        <f>E3975/100*$I$2*Main!$AF$2</f>
        <v>0</v>
      </c>
      <c r="G3975" s="25">
        <f>F3975*Main!$AF$4</f>
        <v>0</v>
      </c>
      <c r="H3975" s="151"/>
    </row>
    <row r="3976" spans="1:8">
      <c r="A3976" s="326">
        <v>45167</v>
      </c>
      <c r="B3976" s="329" t="s">
        <v>4583</v>
      </c>
      <c r="C3976" s="23"/>
      <c r="D3976" s="23">
        <v>200</v>
      </c>
      <c r="E3976" s="24">
        <v>3.88</v>
      </c>
      <c r="F3976" s="24">
        <f>E3976/100*$I$2*Main!$AF$2</f>
        <v>0</v>
      </c>
      <c r="G3976" s="25">
        <f>F3976*Main!$AF$4</f>
        <v>0</v>
      </c>
      <c r="H3976" s="151"/>
    </row>
    <row r="3977" spans="1:8">
      <c r="A3977" s="326">
        <v>45168</v>
      </c>
      <c r="B3977" s="329" t="s">
        <v>4584</v>
      </c>
      <c r="C3977" s="23"/>
      <c r="D3977" s="23">
        <v>200</v>
      </c>
      <c r="E3977" s="24">
        <v>5.0199999999999996</v>
      </c>
      <c r="F3977" s="24">
        <f>E3977/100*$I$2*Main!$AF$2</f>
        <v>0</v>
      </c>
      <c r="G3977" s="25">
        <f>F3977*Main!$AF$4</f>
        <v>0</v>
      </c>
      <c r="H3977" s="151"/>
    </row>
    <row r="3978" spans="1:8">
      <c r="A3978" s="326">
        <v>9278224</v>
      </c>
      <c r="B3978" s="329" t="s">
        <v>4585</v>
      </c>
      <c r="C3978" s="23"/>
      <c r="D3978" s="23">
        <v>200</v>
      </c>
      <c r="E3978" s="24">
        <v>5.2</v>
      </c>
      <c r="F3978" s="24">
        <f>E3978/100*$I$2*Main!$AF$2</f>
        <v>0</v>
      </c>
      <c r="G3978" s="25">
        <f>F3978*Main!$AF$4</f>
        <v>0</v>
      </c>
      <c r="H3978" s="151"/>
    </row>
    <row r="3979" spans="1:8">
      <c r="A3979" s="326">
        <v>9278225</v>
      </c>
      <c r="B3979" s="329" t="s">
        <v>4586</v>
      </c>
      <c r="C3979" s="23"/>
      <c r="D3979" s="23">
        <v>200</v>
      </c>
      <c r="E3979" s="24">
        <v>5.2</v>
      </c>
      <c r="F3979" s="24">
        <f>E3979/100*$I$2*Main!$AF$2</f>
        <v>0</v>
      </c>
      <c r="G3979" s="25">
        <f>F3979*Main!$AF$4</f>
        <v>0</v>
      </c>
      <c r="H3979" s="151"/>
    </row>
    <row r="3980" spans="1:8">
      <c r="A3980" s="326">
        <v>9137114</v>
      </c>
      <c r="B3980" s="329" t="s">
        <v>4587</v>
      </c>
      <c r="C3980" s="23"/>
      <c r="D3980" s="23">
        <v>200</v>
      </c>
      <c r="E3980" s="24">
        <v>8.56</v>
      </c>
      <c r="F3980" s="24">
        <f>E3980/100*$I$2*Main!$AF$2</f>
        <v>0</v>
      </c>
      <c r="G3980" s="25">
        <f>F3980*Main!$AF$4</f>
        <v>0</v>
      </c>
      <c r="H3980" s="151"/>
    </row>
    <row r="3981" spans="1:8">
      <c r="A3981" s="326">
        <v>1056163</v>
      </c>
      <c r="B3981" s="329" t="s">
        <v>485</v>
      </c>
      <c r="C3981" s="23"/>
      <c r="D3981" s="23">
        <v>3000</v>
      </c>
      <c r="E3981" s="24">
        <v>3.95</v>
      </c>
      <c r="F3981" s="24">
        <f>E3981/100*$I$2*Main!$AF$2</f>
        <v>0</v>
      </c>
      <c r="G3981" s="25">
        <f>F3981*Main!$AF$4</f>
        <v>0</v>
      </c>
      <c r="H3981" s="151"/>
    </row>
    <row r="3982" spans="1:8">
      <c r="A3982" s="326">
        <v>1069643</v>
      </c>
      <c r="B3982" s="329" t="s">
        <v>486</v>
      </c>
      <c r="C3982" s="23"/>
      <c r="D3982" s="23">
        <v>100</v>
      </c>
      <c r="E3982" s="24">
        <v>254.84</v>
      </c>
      <c r="F3982" s="24">
        <f>E3982/100*$I$2*Main!$AF$2</f>
        <v>0</v>
      </c>
      <c r="G3982" s="25">
        <f>F3982*Main!$AF$4</f>
        <v>0</v>
      </c>
      <c r="H3982" s="151"/>
    </row>
    <row r="3983" spans="1:8">
      <c r="A3983" s="326">
        <v>1069644</v>
      </c>
      <c r="B3983" s="329" t="s">
        <v>487</v>
      </c>
      <c r="C3983" s="23"/>
      <c r="D3983" s="23">
        <v>100</v>
      </c>
      <c r="E3983" s="24">
        <v>254.84</v>
      </c>
      <c r="F3983" s="24">
        <f>E3983/100*$I$2*Main!$AF$2</f>
        <v>0</v>
      </c>
      <c r="G3983" s="25">
        <f>F3983*Main!$AF$4</f>
        <v>0</v>
      </c>
      <c r="H3983" s="151"/>
    </row>
    <row r="3984" spans="1:8">
      <c r="A3984" s="326">
        <v>1069641</v>
      </c>
      <c r="B3984" s="329" t="s">
        <v>488</v>
      </c>
      <c r="C3984" s="23"/>
      <c r="D3984" s="23">
        <v>100</v>
      </c>
      <c r="E3984" s="24">
        <v>292.91000000000003</v>
      </c>
      <c r="F3984" s="24">
        <f>E3984/100*$I$2*Main!$AF$2</f>
        <v>0</v>
      </c>
      <c r="G3984" s="25">
        <f>F3984*Main!$AF$4</f>
        <v>0</v>
      </c>
      <c r="H3984" s="151"/>
    </row>
    <row r="3985" spans="1:8">
      <c r="A3985" s="326">
        <v>1069642</v>
      </c>
      <c r="B3985" s="329" t="s">
        <v>489</v>
      </c>
      <c r="C3985" s="23"/>
      <c r="D3985" s="23">
        <v>100</v>
      </c>
      <c r="E3985" s="24">
        <v>292.91000000000003</v>
      </c>
      <c r="F3985" s="24">
        <f>E3985/100*$I$2*Main!$AF$2</f>
        <v>0</v>
      </c>
      <c r="G3985" s="25">
        <f>F3985*Main!$AF$4</f>
        <v>0</v>
      </c>
      <c r="H3985" s="151"/>
    </row>
    <row r="3986" spans="1:8">
      <c r="A3986" s="326">
        <v>79718</v>
      </c>
      <c r="B3986" s="329" t="s">
        <v>490</v>
      </c>
      <c r="C3986" s="23"/>
      <c r="D3986" s="23">
        <v>50</v>
      </c>
      <c r="E3986" s="24">
        <v>6.04</v>
      </c>
      <c r="F3986" s="24">
        <f>E3986/100*$I$2*Main!$AF$2</f>
        <v>0</v>
      </c>
      <c r="G3986" s="25">
        <f>F3986*Main!$AF$4</f>
        <v>0</v>
      </c>
      <c r="H3986" s="151"/>
    </row>
    <row r="3987" spans="1:8">
      <c r="A3987" s="326">
        <v>79719</v>
      </c>
      <c r="B3987" s="329" t="s">
        <v>491</v>
      </c>
      <c r="C3987" s="23"/>
      <c r="D3987" s="23">
        <v>50</v>
      </c>
      <c r="E3987" s="24">
        <v>5.68</v>
      </c>
      <c r="F3987" s="24">
        <f>E3987/100*$I$2*Main!$AF$2</f>
        <v>0</v>
      </c>
      <c r="G3987" s="25">
        <f>F3987*Main!$AF$4</f>
        <v>0</v>
      </c>
      <c r="H3987" s="151"/>
    </row>
    <row r="3988" spans="1:8">
      <c r="A3988" s="326">
        <v>1066278</v>
      </c>
      <c r="B3988" s="329" t="s">
        <v>492</v>
      </c>
      <c r="C3988" s="23"/>
      <c r="D3988" s="23">
        <v>100</v>
      </c>
      <c r="E3988" s="24">
        <v>98.62</v>
      </c>
      <c r="F3988" s="24">
        <f>E3988/100*$I$2*Main!$AF$2</f>
        <v>0</v>
      </c>
      <c r="G3988" s="25">
        <f>F3988*Main!$AF$4</f>
        <v>0</v>
      </c>
      <c r="H3988" s="151"/>
    </row>
    <row r="3989" spans="1:8">
      <c r="A3989" s="326">
        <v>1066279</v>
      </c>
      <c r="B3989" s="329" t="s">
        <v>493</v>
      </c>
      <c r="C3989" s="23"/>
      <c r="D3989" s="23">
        <v>100</v>
      </c>
      <c r="E3989" s="24">
        <v>98.62</v>
      </c>
      <c r="F3989" s="24">
        <f>E3989/100*$I$2*Main!$AF$2</f>
        <v>0</v>
      </c>
      <c r="G3989" s="25">
        <f>F3989*Main!$AF$4</f>
        <v>0</v>
      </c>
      <c r="H3989" s="151"/>
    </row>
    <row r="3990" spans="1:8">
      <c r="A3990" s="326">
        <v>1066290</v>
      </c>
      <c r="B3990" s="329" t="s">
        <v>494</v>
      </c>
      <c r="C3990" s="23"/>
      <c r="D3990" s="23">
        <v>1</v>
      </c>
      <c r="E3990" s="24">
        <v>14.02</v>
      </c>
      <c r="F3990" s="24">
        <f>E3990/100*$I$2*Main!$AF$2</f>
        <v>0</v>
      </c>
      <c r="G3990" s="25">
        <f>F3990*Main!$AF$4</f>
        <v>0</v>
      </c>
      <c r="H3990" s="151"/>
    </row>
    <row r="3991" spans="1:8">
      <c r="A3991" s="326">
        <v>1066291</v>
      </c>
      <c r="B3991" s="329" t="s">
        <v>495</v>
      </c>
      <c r="C3991" s="23"/>
      <c r="D3991" s="23">
        <v>1</v>
      </c>
      <c r="E3991" s="24">
        <v>14.02</v>
      </c>
      <c r="F3991" s="24">
        <f>E3991/100*$I$2*Main!$AF$2</f>
        <v>0</v>
      </c>
      <c r="G3991" s="25">
        <f>F3991*Main!$AF$4</f>
        <v>0</v>
      </c>
      <c r="H3991" s="151"/>
    </row>
    <row r="3992" spans="1:8">
      <c r="A3992" s="326">
        <v>1067732</v>
      </c>
      <c r="B3992" s="329" t="s">
        <v>496</v>
      </c>
      <c r="C3992" s="23"/>
      <c r="D3992" s="23">
        <v>1</v>
      </c>
      <c r="E3992" s="24">
        <v>14.38</v>
      </c>
      <c r="F3992" s="24">
        <f>E3992/100*$I$2*Main!$AF$2</f>
        <v>0</v>
      </c>
      <c r="G3992" s="25">
        <f>F3992*Main!$AF$4</f>
        <v>0</v>
      </c>
      <c r="H3992" s="151"/>
    </row>
    <row r="3993" spans="1:8">
      <c r="A3993" s="326">
        <v>1067733</v>
      </c>
      <c r="B3993" s="329" t="s">
        <v>497</v>
      </c>
      <c r="C3993" s="23"/>
      <c r="D3993" s="23">
        <v>1</v>
      </c>
      <c r="E3993" s="24">
        <v>14.38</v>
      </c>
      <c r="F3993" s="24">
        <f>E3993/100*$I$2*Main!$AF$2</f>
        <v>0</v>
      </c>
      <c r="G3993" s="25">
        <f>F3993*Main!$AF$4</f>
        <v>0</v>
      </c>
      <c r="H3993" s="151"/>
    </row>
    <row r="3994" spans="1:8">
      <c r="A3994" s="326">
        <v>1066293</v>
      </c>
      <c r="B3994" s="329" t="s">
        <v>498</v>
      </c>
      <c r="C3994" s="23"/>
      <c r="D3994" s="23">
        <v>1</v>
      </c>
      <c r="E3994" s="24">
        <v>14.46</v>
      </c>
      <c r="F3994" s="24">
        <f>E3994/100*$I$2*Main!$AF$2</f>
        <v>0</v>
      </c>
      <c r="G3994" s="25">
        <f>F3994*Main!$AF$4</f>
        <v>0</v>
      </c>
      <c r="H3994" s="151"/>
    </row>
    <row r="3995" spans="1:8">
      <c r="A3995" s="326">
        <v>1066294</v>
      </c>
      <c r="B3995" s="329" t="s">
        <v>499</v>
      </c>
      <c r="C3995" s="23"/>
      <c r="D3995" s="23">
        <v>1</v>
      </c>
      <c r="E3995" s="24">
        <v>14.46</v>
      </c>
      <c r="F3995" s="24">
        <f>E3995/100*$I$2*Main!$AF$2</f>
        <v>0</v>
      </c>
      <c r="G3995" s="25">
        <f>F3995*Main!$AF$4</f>
        <v>0</v>
      </c>
      <c r="H3995" s="151"/>
    </row>
    <row r="3996" spans="1:8">
      <c r="A3996" s="326">
        <v>1066339</v>
      </c>
      <c r="B3996" s="329" t="s">
        <v>500</v>
      </c>
      <c r="C3996" s="23"/>
      <c r="D3996" s="23">
        <v>1</v>
      </c>
      <c r="E3996" s="24">
        <v>12.86</v>
      </c>
      <c r="F3996" s="24">
        <f>E3996/100*$I$2*Main!$AF$2</f>
        <v>0</v>
      </c>
      <c r="G3996" s="25">
        <f>F3996*Main!$AF$4</f>
        <v>0</v>
      </c>
      <c r="H3996" s="151"/>
    </row>
    <row r="3997" spans="1:8">
      <c r="A3997" s="326">
        <v>1066338</v>
      </c>
      <c r="B3997" s="329" t="s">
        <v>501</v>
      </c>
      <c r="C3997" s="23"/>
      <c r="D3997" s="23">
        <v>1</v>
      </c>
      <c r="E3997" s="24">
        <v>12.86</v>
      </c>
      <c r="F3997" s="24">
        <f>E3997/100*$I$2*Main!$AF$2</f>
        <v>0</v>
      </c>
      <c r="G3997" s="25">
        <f>F3997*Main!$AF$4</f>
        <v>0</v>
      </c>
      <c r="H3997" s="151"/>
    </row>
    <row r="3998" spans="1:8">
      <c r="A3998" s="326">
        <v>1000791</v>
      </c>
      <c r="B3998" s="329" t="s">
        <v>502</v>
      </c>
      <c r="C3998" s="23"/>
      <c r="D3998" s="23">
        <v>500</v>
      </c>
      <c r="E3998" s="24">
        <v>84.77</v>
      </c>
      <c r="F3998" s="24">
        <f>E3998/100*$I$2*Main!$AF$2</f>
        <v>0</v>
      </c>
      <c r="G3998" s="25">
        <f>F3998*Main!$AF$4</f>
        <v>0</v>
      </c>
      <c r="H3998" s="151"/>
    </row>
    <row r="3999" spans="1:8">
      <c r="A3999" s="326">
        <v>1004973</v>
      </c>
      <c r="B3999" s="329" t="s">
        <v>503</v>
      </c>
      <c r="C3999" s="23"/>
      <c r="D3999" s="23">
        <v>500</v>
      </c>
      <c r="E3999" s="24">
        <v>17.47</v>
      </c>
      <c r="F3999" s="24">
        <f>E3999/100*$I$2*Main!$AF$2</f>
        <v>0</v>
      </c>
      <c r="G3999" s="25">
        <f>F3999*Main!$AF$4</f>
        <v>0</v>
      </c>
      <c r="H3999" s="151"/>
    </row>
    <row r="4000" spans="1:8">
      <c r="A4000" s="326">
        <v>1005729</v>
      </c>
      <c r="B4000" s="329" t="s">
        <v>504</v>
      </c>
      <c r="C4000" s="23"/>
      <c r="D4000" s="23">
        <v>500</v>
      </c>
      <c r="E4000" s="24">
        <v>65.209999999999994</v>
      </c>
      <c r="F4000" s="24">
        <f>E4000/100*$I$2*Main!$AF$2</f>
        <v>0</v>
      </c>
      <c r="G4000" s="25">
        <f>F4000*Main!$AF$4</f>
        <v>0</v>
      </c>
      <c r="H4000" s="151"/>
    </row>
    <row r="4001" spans="1:8">
      <c r="A4001" s="326">
        <v>9001401</v>
      </c>
      <c r="B4001" s="329" t="s">
        <v>505</v>
      </c>
      <c r="C4001" s="23"/>
      <c r="D4001" s="23">
        <v>250</v>
      </c>
      <c r="E4001" s="24">
        <v>92.41</v>
      </c>
      <c r="F4001" s="24">
        <f>E4001/100*$I$2*Main!$AF$2</f>
        <v>0</v>
      </c>
      <c r="G4001" s="25">
        <f>F4001*Main!$AF$4</f>
        <v>0</v>
      </c>
      <c r="H4001" s="151"/>
    </row>
    <row r="4002" spans="1:8">
      <c r="A4002" s="326">
        <v>9208678</v>
      </c>
      <c r="B4002" s="329" t="s">
        <v>4588</v>
      </c>
      <c r="C4002" s="23"/>
      <c r="D4002" s="23">
        <v>200</v>
      </c>
      <c r="E4002" s="24">
        <v>94.64</v>
      </c>
      <c r="F4002" s="24">
        <f>E4002/100*$I$2*Main!$AF$2</f>
        <v>0</v>
      </c>
      <c r="G4002" s="25">
        <f>F4002*Main!$AF$4</f>
        <v>0</v>
      </c>
      <c r="H4002" s="151"/>
    </row>
    <row r="4003" spans="1:8">
      <c r="A4003" s="326">
        <v>1007403</v>
      </c>
      <c r="B4003" s="329" t="s">
        <v>506</v>
      </c>
      <c r="C4003" s="23"/>
      <c r="D4003" s="23">
        <v>100</v>
      </c>
      <c r="E4003" s="24">
        <v>1803.96</v>
      </c>
      <c r="F4003" s="24">
        <f>E4003/100*$I$2*Main!$AF$2</f>
        <v>0</v>
      </c>
      <c r="G4003" s="25">
        <f>F4003*Main!$AF$4</f>
        <v>0</v>
      </c>
      <c r="H4003" s="151"/>
    </row>
    <row r="4004" spans="1:8">
      <c r="A4004" s="326">
        <v>1011863</v>
      </c>
      <c r="B4004" s="329" t="s">
        <v>507</v>
      </c>
      <c r="C4004" s="23"/>
      <c r="D4004" s="23">
        <v>500</v>
      </c>
      <c r="E4004" s="24">
        <v>19.079999999999998</v>
      </c>
      <c r="F4004" s="24">
        <f>E4004/100*$I$2*Main!$AF$2</f>
        <v>0</v>
      </c>
      <c r="G4004" s="25">
        <f>F4004*Main!$AF$4</f>
        <v>0</v>
      </c>
      <c r="H4004" s="151"/>
    </row>
    <row r="4005" spans="1:8">
      <c r="A4005" s="326">
        <v>1006978</v>
      </c>
      <c r="B4005" s="329" t="s">
        <v>508</v>
      </c>
      <c r="C4005" s="23"/>
      <c r="D4005" s="23">
        <v>1000</v>
      </c>
      <c r="E4005" s="24">
        <v>22.13</v>
      </c>
      <c r="F4005" s="24">
        <f>E4005/100*$I$2*Main!$AF$2</f>
        <v>0</v>
      </c>
      <c r="G4005" s="25">
        <f>F4005*Main!$AF$4</f>
        <v>0</v>
      </c>
      <c r="H4005" s="151"/>
    </row>
    <row r="4006" spans="1:8">
      <c r="A4006" s="326">
        <v>1006312</v>
      </c>
      <c r="B4006" s="329" t="s">
        <v>509</v>
      </c>
      <c r="C4006" s="23"/>
      <c r="D4006" s="23">
        <v>5000</v>
      </c>
      <c r="E4006" s="24">
        <v>7</v>
      </c>
      <c r="F4006" s="24">
        <f>E4006/100*$I$2*Main!$AF$2</f>
        <v>0</v>
      </c>
      <c r="G4006" s="25">
        <f>F4006*Main!$AF$4</f>
        <v>0</v>
      </c>
      <c r="H4006" s="151"/>
    </row>
    <row r="4007" spans="1:8">
      <c r="A4007" s="326">
        <v>9000597</v>
      </c>
      <c r="B4007" s="329" t="s">
        <v>510</v>
      </c>
      <c r="C4007" s="23"/>
      <c r="D4007" s="23">
        <v>10</v>
      </c>
      <c r="E4007" s="24">
        <v>1034.23</v>
      </c>
      <c r="F4007" s="24">
        <f>E4007/100*$I$2*Main!$AF$2</f>
        <v>0</v>
      </c>
      <c r="G4007" s="25">
        <f>F4007*Main!$AF$4</f>
        <v>0</v>
      </c>
      <c r="H4007" s="151"/>
    </row>
    <row r="4008" spans="1:8">
      <c r="A4008" s="326">
        <v>9000598</v>
      </c>
      <c r="B4008" s="329" t="s">
        <v>511</v>
      </c>
      <c r="C4008" s="23"/>
      <c r="D4008" s="23">
        <v>10</v>
      </c>
      <c r="E4008" s="24">
        <v>1507.19</v>
      </c>
      <c r="F4008" s="24">
        <f>E4008/100*$I$2*Main!$AF$2</f>
        <v>0</v>
      </c>
      <c r="G4008" s="25">
        <f>F4008*Main!$AF$4</f>
        <v>0</v>
      </c>
      <c r="H4008" s="151"/>
    </row>
    <row r="4009" spans="1:8">
      <c r="A4009" s="326">
        <v>9061704</v>
      </c>
      <c r="B4009" s="329" t="s">
        <v>512</v>
      </c>
      <c r="C4009" s="23"/>
      <c r="D4009" s="23">
        <v>20</v>
      </c>
      <c r="E4009" s="24">
        <v>1163.3900000000001</v>
      </c>
      <c r="F4009" s="24">
        <f>E4009/100*$I$2*Main!$AF$2</f>
        <v>0</v>
      </c>
      <c r="G4009" s="25">
        <f>F4009*Main!$AF$4</f>
        <v>0</v>
      </c>
      <c r="H4009" s="151"/>
    </row>
    <row r="4010" spans="1:8">
      <c r="A4010" s="326">
        <v>9056579</v>
      </c>
      <c r="B4010" s="329" t="s">
        <v>513</v>
      </c>
      <c r="C4010" s="23"/>
      <c r="D4010" s="23">
        <v>500</v>
      </c>
      <c r="E4010" s="24">
        <v>30.77</v>
      </c>
      <c r="F4010" s="24">
        <f>E4010/100*$I$2*Main!$AF$2</f>
        <v>0</v>
      </c>
      <c r="G4010" s="25">
        <f>F4010*Main!$AF$4</f>
        <v>0</v>
      </c>
      <c r="H4010" s="151"/>
    </row>
    <row r="4011" spans="1:8">
      <c r="A4011" s="326">
        <v>9056573</v>
      </c>
      <c r="B4011" s="329" t="s">
        <v>514</v>
      </c>
      <c r="C4011" s="23"/>
      <c r="D4011" s="23">
        <v>500</v>
      </c>
      <c r="E4011" s="24">
        <v>35.869999999999997</v>
      </c>
      <c r="F4011" s="24">
        <f>E4011/100*$I$2*Main!$AF$2</f>
        <v>0</v>
      </c>
      <c r="G4011" s="25">
        <f>F4011*Main!$AF$4</f>
        <v>0</v>
      </c>
      <c r="H4011" s="151"/>
    </row>
    <row r="4012" spans="1:8">
      <c r="A4012" s="326">
        <v>9056568</v>
      </c>
      <c r="B4012" s="329" t="s">
        <v>515</v>
      </c>
      <c r="C4012" s="23"/>
      <c r="D4012" s="23">
        <v>200</v>
      </c>
      <c r="E4012" s="24">
        <v>52.81</v>
      </c>
      <c r="F4012" s="24">
        <f>E4012/100*$I$2*Main!$AF$2</f>
        <v>0</v>
      </c>
      <c r="G4012" s="25">
        <f>F4012*Main!$AF$4</f>
        <v>0</v>
      </c>
      <c r="H4012" s="151"/>
    </row>
    <row r="4013" spans="1:8">
      <c r="A4013" s="326">
        <v>1005465</v>
      </c>
      <c r="B4013" s="329" t="s">
        <v>4143</v>
      </c>
      <c r="C4013" s="23" t="s">
        <v>52</v>
      </c>
      <c r="D4013" s="23">
        <v>500</v>
      </c>
      <c r="E4013" s="24">
        <v>10.66</v>
      </c>
      <c r="F4013" s="24">
        <f>E4013/100*$I$2*Main!$AF$2</f>
        <v>0</v>
      </c>
      <c r="G4013" s="25">
        <f>F4013*Main!$AF$4</f>
        <v>0</v>
      </c>
      <c r="H4013" s="151"/>
    </row>
    <row r="4014" spans="1:8">
      <c r="A4014" s="326">
        <v>1066631</v>
      </c>
      <c r="B4014" s="329" t="s">
        <v>516</v>
      </c>
      <c r="C4014" s="23"/>
      <c r="D4014" s="23">
        <v>1500</v>
      </c>
      <c r="E4014" s="24">
        <v>80.34</v>
      </c>
      <c r="F4014" s="24">
        <f>E4014/100*$I$2*Main!$AF$2</f>
        <v>0</v>
      </c>
      <c r="G4014" s="25">
        <f>F4014*Main!$AF$4</f>
        <v>0</v>
      </c>
      <c r="H4014" s="151"/>
    </row>
    <row r="4015" spans="1:8">
      <c r="A4015" s="326">
        <v>9264627</v>
      </c>
      <c r="B4015" s="329" t="s">
        <v>4589</v>
      </c>
      <c r="C4015" s="23"/>
      <c r="D4015" s="23">
        <v>1</v>
      </c>
      <c r="E4015" s="24">
        <v>6737.44</v>
      </c>
      <c r="F4015" s="24">
        <f>E4015/100*$I$2*Main!$AF$2</f>
        <v>0</v>
      </c>
      <c r="G4015" s="25">
        <f>F4015*Main!$AF$4</f>
        <v>0</v>
      </c>
      <c r="H4015" s="151"/>
    </row>
    <row r="4016" spans="1:8">
      <c r="A4016" s="326">
        <v>9238641</v>
      </c>
      <c r="B4016" s="329" t="s">
        <v>4144</v>
      </c>
      <c r="C4016" s="23" t="s">
        <v>52</v>
      </c>
      <c r="D4016" s="23">
        <v>1</v>
      </c>
      <c r="E4016" s="24">
        <v>321228.08</v>
      </c>
      <c r="F4016" s="24">
        <f>E4016/100*$I$2*Main!$AF$2</f>
        <v>0</v>
      </c>
      <c r="G4016" s="25">
        <f>F4016*Main!$AF$4</f>
        <v>0</v>
      </c>
      <c r="H4016" s="151"/>
    </row>
    <row r="4017" spans="1:8">
      <c r="A4017" s="326">
        <v>9238639</v>
      </c>
      <c r="B4017" s="329" t="s">
        <v>517</v>
      </c>
      <c r="C4017" s="23"/>
      <c r="D4017" s="23">
        <v>1</v>
      </c>
      <c r="E4017" s="24">
        <v>233271.14</v>
      </c>
      <c r="F4017" s="24">
        <f>E4017/100*$I$2*Main!$AF$2</f>
        <v>0</v>
      </c>
      <c r="G4017" s="25">
        <f>F4017*Main!$AF$4</f>
        <v>0</v>
      </c>
      <c r="H4017" s="151"/>
    </row>
    <row r="4018" spans="1:8">
      <c r="A4018" s="326">
        <v>77567</v>
      </c>
      <c r="B4018" s="329" t="s">
        <v>4145</v>
      </c>
      <c r="C4018" s="23" t="s">
        <v>52</v>
      </c>
      <c r="D4018" s="23">
        <v>1</v>
      </c>
      <c r="E4018" s="24">
        <v>222162.97</v>
      </c>
      <c r="F4018" s="24">
        <f>E4018/100*$I$2*Main!$AF$2</f>
        <v>0</v>
      </c>
      <c r="G4018" s="25">
        <f>F4018*Main!$AF$4</f>
        <v>0</v>
      </c>
      <c r="H4018" s="151"/>
    </row>
    <row r="4019" spans="1:8">
      <c r="A4019" s="326">
        <v>9238640</v>
      </c>
      <c r="B4019" s="329" t="s">
        <v>4145</v>
      </c>
      <c r="C4019" s="23" t="s">
        <v>52</v>
      </c>
      <c r="D4019" s="23">
        <v>1</v>
      </c>
      <c r="E4019" s="24">
        <v>222162.97</v>
      </c>
      <c r="F4019" s="24">
        <f>E4019/100*$I$2*Main!$AF$2</f>
        <v>0</v>
      </c>
      <c r="G4019" s="25">
        <f>F4019*Main!$AF$4</f>
        <v>0</v>
      </c>
      <c r="H4019" s="151"/>
    </row>
    <row r="4020" spans="1:8">
      <c r="A4020" s="326">
        <v>9106158</v>
      </c>
      <c r="B4020" s="329" t="s">
        <v>518</v>
      </c>
      <c r="C4020" s="23"/>
      <c r="D4020" s="23">
        <v>1</v>
      </c>
      <c r="E4020" s="24">
        <v>101320.24</v>
      </c>
      <c r="F4020" s="24">
        <f>E4020/100*$I$2*Main!$AF$2</f>
        <v>0</v>
      </c>
      <c r="G4020" s="25">
        <f>F4020*Main!$AF$4</f>
        <v>0</v>
      </c>
      <c r="H4020" s="151"/>
    </row>
    <row r="4021" spans="1:8">
      <c r="A4021" s="326">
        <v>70032</v>
      </c>
      <c r="B4021" s="329" t="s">
        <v>4146</v>
      </c>
      <c r="C4021" s="23" t="s">
        <v>52</v>
      </c>
      <c r="D4021" s="23">
        <v>1</v>
      </c>
      <c r="E4021" s="24">
        <v>28458.959999999999</v>
      </c>
      <c r="F4021" s="24">
        <f>E4021/100*$I$2*Main!$AF$2</f>
        <v>0</v>
      </c>
      <c r="G4021" s="25">
        <f>F4021*Main!$AF$4</f>
        <v>0</v>
      </c>
      <c r="H4021" s="151"/>
    </row>
    <row r="4022" spans="1:8">
      <c r="A4022" s="326">
        <v>61266</v>
      </c>
      <c r="B4022" s="329" t="s">
        <v>4590</v>
      </c>
      <c r="C4022" s="23" t="s">
        <v>52</v>
      </c>
      <c r="D4022" s="23">
        <v>1</v>
      </c>
      <c r="E4022" s="24">
        <v>9133.27</v>
      </c>
      <c r="F4022" s="24">
        <f>E4022/100*$I$2*Main!$AF$2</f>
        <v>0</v>
      </c>
      <c r="G4022" s="25">
        <f>F4022*Main!$AF$4</f>
        <v>0</v>
      </c>
      <c r="H4022" s="151"/>
    </row>
    <row r="4023" spans="1:8">
      <c r="A4023" s="326">
        <v>9296608</v>
      </c>
      <c r="B4023" s="329" t="s">
        <v>4590</v>
      </c>
      <c r="C4023" s="23"/>
      <c r="D4023" s="23">
        <v>1</v>
      </c>
      <c r="E4023" s="24">
        <v>9133.27</v>
      </c>
      <c r="F4023" s="24">
        <f>E4023/100*$I$2*Main!$AF$2</f>
        <v>0</v>
      </c>
      <c r="G4023" s="25">
        <f>F4023*Main!$AF$4</f>
        <v>0</v>
      </c>
      <c r="H4023" s="151"/>
    </row>
    <row r="4024" spans="1:8">
      <c r="A4024" s="326">
        <v>72151</v>
      </c>
      <c r="B4024" s="329" t="s">
        <v>4147</v>
      </c>
      <c r="C4024" s="23" t="s">
        <v>52</v>
      </c>
      <c r="D4024" s="23">
        <v>1</v>
      </c>
      <c r="E4024" s="24">
        <v>2376.4899999999998</v>
      </c>
      <c r="F4024" s="24">
        <f>E4024/100*$I$2*Main!$AF$2</f>
        <v>0</v>
      </c>
      <c r="G4024" s="25">
        <f>F4024*Main!$AF$4</f>
        <v>0</v>
      </c>
      <c r="H4024" s="151"/>
    </row>
    <row r="4025" spans="1:8">
      <c r="A4025" s="326">
        <v>61285</v>
      </c>
      <c r="B4025" s="329" t="s">
        <v>4591</v>
      </c>
      <c r="C4025" s="23"/>
      <c r="D4025" s="23">
        <v>1</v>
      </c>
      <c r="E4025" s="24">
        <v>1054.18</v>
      </c>
      <c r="F4025" s="24">
        <f>E4025/100*$I$2*Main!$AF$2</f>
        <v>0</v>
      </c>
      <c r="G4025" s="25">
        <f>F4025*Main!$AF$4</f>
        <v>0</v>
      </c>
      <c r="H4025" s="151"/>
    </row>
    <row r="4026" spans="1:8">
      <c r="A4026" s="326">
        <v>9248021</v>
      </c>
      <c r="B4026" s="329" t="s">
        <v>4591</v>
      </c>
      <c r="C4026" s="23"/>
      <c r="D4026" s="23">
        <v>1</v>
      </c>
      <c r="E4026" s="24">
        <v>1054.18</v>
      </c>
      <c r="F4026" s="24">
        <f>E4026/100*$I$2*Main!$AF$2</f>
        <v>0</v>
      </c>
      <c r="G4026" s="25">
        <f>F4026*Main!$AF$4</f>
        <v>0</v>
      </c>
      <c r="H4026" s="151"/>
    </row>
    <row r="4027" spans="1:8">
      <c r="A4027" s="326">
        <v>9180604</v>
      </c>
      <c r="B4027" s="329" t="s">
        <v>519</v>
      </c>
      <c r="C4027" s="23"/>
      <c r="D4027" s="23">
        <v>1</v>
      </c>
      <c r="E4027" s="24">
        <v>14939.14</v>
      </c>
      <c r="F4027" s="24">
        <f>E4027/100*$I$2*Main!$AF$2</f>
        <v>0</v>
      </c>
      <c r="G4027" s="25">
        <f>F4027*Main!$AF$4</f>
        <v>0</v>
      </c>
      <c r="H4027" s="151"/>
    </row>
    <row r="4028" spans="1:8">
      <c r="A4028" s="326">
        <v>53949</v>
      </c>
      <c r="B4028" s="329" t="s">
        <v>520</v>
      </c>
      <c r="C4028" s="23"/>
      <c r="D4028" s="23">
        <v>1</v>
      </c>
      <c r="E4028" s="24">
        <v>2802.31</v>
      </c>
      <c r="F4028" s="24">
        <f>E4028/100*$I$2*Main!$AF$2</f>
        <v>0</v>
      </c>
      <c r="G4028" s="25">
        <f>F4028*Main!$AF$4</f>
        <v>0</v>
      </c>
      <c r="H4028" s="151"/>
    </row>
    <row r="4029" spans="1:8">
      <c r="A4029" s="326">
        <v>9106101</v>
      </c>
      <c r="B4029" s="329" t="s">
        <v>521</v>
      </c>
      <c r="C4029" s="23"/>
      <c r="D4029" s="23">
        <v>1</v>
      </c>
      <c r="E4029" s="24">
        <v>6403</v>
      </c>
      <c r="F4029" s="24">
        <f>E4029/100*$I$2*Main!$AF$2</f>
        <v>0</v>
      </c>
      <c r="G4029" s="25">
        <f>F4029*Main!$AF$4</f>
        <v>0</v>
      </c>
      <c r="H4029" s="151"/>
    </row>
    <row r="4030" spans="1:8">
      <c r="A4030" s="326">
        <v>9106121</v>
      </c>
      <c r="B4030" s="329" t="s">
        <v>4148</v>
      </c>
      <c r="C4030" s="23" t="s">
        <v>52</v>
      </c>
      <c r="D4030" s="23">
        <v>1</v>
      </c>
      <c r="E4030" s="24">
        <v>9155.33</v>
      </c>
      <c r="F4030" s="24">
        <f>E4030/100*$I$2*Main!$AF$2</f>
        <v>0</v>
      </c>
      <c r="G4030" s="25">
        <f>F4030*Main!$AF$4</f>
        <v>0</v>
      </c>
      <c r="H4030" s="151"/>
    </row>
    <row r="4031" spans="1:8">
      <c r="A4031" s="326">
        <v>9257318</v>
      </c>
      <c r="B4031" s="329" t="s">
        <v>4592</v>
      </c>
      <c r="C4031" s="23" t="s">
        <v>52</v>
      </c>
      <c r="D4031" s="23">
        <v>1</v>
      </c>
      <c r="E4031" s="24">
        <v>18587.82</v>
      </c>
      <c r="F4031" s="24">
        <f>E4031/100*$I$2*Main!$AF$2</f>
        <v>0</v>
      </c>
      <c r="G4031" s="25">
        <f>F4031*Main!$AF$4</f>
        <v>0</v>
      </c>
      <c r="H4031" s="151"/>
    </row>
    <row r="4032" spans="1:8">
      <c r="A4032" s="326">
        <v>9254997</v>
      </c>
      <c r="B4032" s="329" t="s">
        <v>4593</v>
      </c>
      <c r="C4032" s="23" t="s">
        <v>52</v>
      </c>
      <c r="D4032" s="23">
        <v>1</v>
      </c>
      <c r="E4032" s="24">
        <v>20181.05</v>
      </c>
      <c r="F4032" s="24">
        <f>E4032/100*$I$2*Main!$AF$2</f>
        <v>0</v>
      </c>
      <c r="G4032" s="25">
        <f>F4032*Main!$AF$4</f>
        <v>0</v>
      </c>
      <c r="H4032" s="151"/>
    </row>
    <row r="4033" spans="1:8">
      <c r="A4033" s="327">
        <v>9257321</v>
      </c>
      <c r="B4033" s="329" t="s">
        <v>4594</v>
      </c>
      <c r="C4033" s="23"/>
      <c r="D4033" s="23">
        <v>1</v>
      </c>
      <c r="E4033" s="24">
        <v>6274.86</v>
      </c>
      <c r="F4033" s="24">
        <f>E4033/100*$I$2*Main!$AF$2</f>
        <v>0</v>
      </c>
      <c r="G4033" s="25">
        <f>F4033*Main!$AF$4</f>
        <v>0</v>
      </c>
      <c r="H4033" s="151"/>
    </row>
    <row r="4034" spans="1:8">
      <c r="A4034" s="326">
        <v>9257322</v>
      </c>
      <c r="B4034" s="329" t="s">
        <v>4595</v>
      </c>
      <c r="C4034" s="23" t="s">
        <v>52</v>
      </c>
      <c r="D4034" s="23">
        <v>1</v>
      </c>
      <c r="E4034" s="24">
        <v>5744.24</v>
      </c>
      <c r="F4034" s="24">
        <f>E4034/100*$I$2*Main!$AF$2</f>
        <v>0</v>
      </c>
      <c r="G4034" s="25">
        <f>F4034*Main!$AF$4</f>
        <v>0</v>
      </c>
      <c r="H4034" s="151"/>
    </row>
    <row r="4035" spans="1:8">
      <c r="A4035" s="326">
        <v>9257813</v>
      </c>
      <c r="B4035" s="329" t="s">
        <v>4596</v>
      </c>
      <c r="C4035" s="23" t="s">
        <v>52</v>
      </c>
      <c r="D4035" s="23">
        <v>1</v>
      </c>
      <c r="E4035" s="24">
        <v>22755.85</v>
      </c>
      <c r="F4035" s="24">
        <f>E4035/100*$I$2*Main!$AF$2</f>
        <v>0</v>
      </c>
      <c r="G4035" s="25">
        <f>F4035*Main!$AF$4</f>
        <v>0</v>
      </c>
      <c r="H4035" s="151"/>
    </row>
    <row r="4036" spans="1:8">
      <c r="A4036" s="326">
        <v>9257326</v>
      </c>
      <c r="B4036" s="329" t="s">
        <v>4597</v>
      </c>
      <c r="C4036" s="23" t="s">
        <v>52</v>
      </c>
      <c r="D4036" s="23">
        <v>1</v>
      </c>
      <c r="E4036" s="24">
        <v>10831.38</v>
      </c>
      <c r="F4036" s="24">
        <f>E4036/100*$I$2*Main!$AF$2</f>
        <v>0</v>
      </c>
      <c r="G4036" s="25">
        <f>F4036*Main!$AF$4</f>
        <v>0</v>
      </c>
      <c r="H4036" s="151"/>
    </row>
    <row r="4037" spans="1:8">
      <c r="A4037" s="327">
        <v>9219328</v>
      </c>
      <c r="B4037" s="329" t="s">
        <v>4149</v>
      </c>
      <c r="C4037" s="23" t="s">
        <v>52</v>
      </c>
      <c r="D4037" s="23">
        <v>1</v>
      </c>
      <c r="E4037" s="24">
        <v>26183.72</v>
      </c>
      <c r="F4037" s="24">
        <f>E4037/100*$I$2*Main!$AF$2</f>
        <v>0</v>
      </c>
      <c r="G4037" s="25">
        <f>F4037*Main!$AF$4</f>
        <v>0</v>
      </c>
      <c r="H4037" s="151"/>
    </row>
    <row r="4038" spans="1:8">
      <c r="A4038" s="327">
        <v>9219678</v>
      </c>
      <c r="B4038" s="329" t="s">
        <v>4598</v>
      </c>
      <c r="C4038" s="23"/>
      <c r="D4038" s="23">
        <v>1</v>
      </c>
      <c r="E4038" s="24">
        <v>28939.9</v>
      </c>
      <c r="F4038" s="24">
        <f>E4038/100*$I$2*Main!$AF$2</f>
        <v>0</v>
      </c>
      <c r="G4038" s="25">
        <f>F4038*Main!$AF$4</f>
        <v>0</v>
      </c>
      <c r="H4038" s="151"/>
    </row>
    <row r="4039" spans="1:8">
      <c r="A4039" s="326">
        <v>9219689</v>
      </c>
      <c r="B4039" s="329" t="s">
        <v>4599</v>
      </c>
      <c r="C4039" s="23" t="s">
        <v>52</v>
      </c>
      <c r="D4039" s="23">
        <v>1</v>
      </c>
      <c r="E4039" s="24">
        <v>524974.38</v>
      </c>
      <c r="F4039" s="24">
        <f>E4039/100*$I$2*Main!$AF$2</f>
        <v>0</v>
      </c>
      <c r="G4039" s="25">
        <f>F4039*Main!$AF$4</f>
        <v>0</v>
      </c>
      <c r="H4039" s="151"/>
    </row>
    <row r="4040" spans="1:8">
      <c r="A4040" s="326">
        <v>9277500</v>
      </c>
      <c r="B4040" s="329" t="s">
        <v>4600</v>
      </c>
      <c r="C4040" s="23" t="s">
        <v>52</v>
      </c>
      <c r="D4040" s="23">
        <v>1</v>
      </c>
      <c r="E4040" s="24">
        <v>2763115.38</v>
      </c>
      <c r="F4040" s="24">
        <f>E4040/100*$I$2*Main!$AF$2</f>
        <v>0</v>
      </c>
      <c r="G4040" s="25">
        <f>F4040*Main!$AF$4</f>
        <v>0</v>
      </c>
      <c r="H4040" s="151"/>
    </row>
    <row r="4041" spans="1:8">
      <c r="A4041" s="326">
        <v>9123527</v>
      </c>
      <c r="B4041" s="329" t="s">
        <v>4150</v>
      </c>
      <c r="C4041" s="23" t="s">
        <v>52</v>
      </c>
      <c r="D4041" s="23">
        <v>1</v>
      </c>
      <c r="E4041" s="24">
        <v>1894039.9</v>
      </c>
      <c r="F4041" s="24">
        <f>E4041/100*$I$2*Main!$AF$2</f>
        <v>0</v>
      </c>
      <c r="G4041" s="25">
        <f>F4041*Main!$AF$4</f>
        <v>0</v>
      </c>
      <c r="H4041" s="151"/>
    </row>
    <row r="4042" spans="1:8">
      <c r="A4042" s="326">
        <v>9123525</v>
      </c>
      <c r="B4042" s="329" t="s">
        <v>4151</v>
      </c>
      <c r="C4042" s="23" t="s">
        <v>52</v>
      </c>
      <c r="D4042" s="23">
        <v>1</v>
      </c>
      <c r="E4042" s="24">
        <v>242825.68</v>
      </c>
      <c r="F4042" s="24">
        <f>E4042/100*$I$2*Main!$AF$2</f>
        <v>0</v>
      </c>
      <c r="G4042" s="25">
        <f>F4042*Main!$AF$4</f>
        <v>0</v>
      </c>
      <c r="H4042" s="151"/>
    </row>
    <row r="4043" spans="1:8">
      <c r="A4043" s="326">
        <v>9123524</v>
      </c>
      <c r="B4043" s="329" t="s">
        <v>4152</v>
      </c>
      <c r="C4043" s="23" t="s">
        <v>52</v>
      </c>
      <c r="D4043" s="23">
        <v>1</v>
      </c>
      <c r="E4043" s="24">
        <v>7152.36</v>
      </c>
      <c r="F4043" s="24">
        <f>E4043/100*$I$2*Main!$AF$2</f>
        <v>0</v>
      </c>
      <c r="G4043" s="25">
        <f>F4043*Main!$AF$4</f>
        <v>0</v>
      </c>
      <c r="H4043" s="151"/>
    </row>
    <row r="4044" spans="1:8">
      <c r="A4044" s="326">
        <v>9019743</v>
      </c>
      <c r="B4044" s="329" t="s">
        <v>4153</v>
      </c>
      <c r="C4044" s="23" t="s">
        <v>52</v>
      </c>
      <c r="D4044" s="23">
        <v>1</v>
      </c>
      <c r="E4044" s="24">
        <v>2430270.02</v>
      </c>
      <c r="F4044" s="24">
        <f>E4044/100*$I$2*Main!$AF$2</f>
        <v>0</v>
      </c>
      <c r="G4044" s="25">
        <f>F4044*Main!$AF$4</f>
        <v>0</v>
      </c>
      <c r="H4044" s="151"/>
    </row>
    <row r="4045" spans="1:8">
      <c r="A4045" s="326">
        <v>45555</v>
      </c>
      <c r="B4045" s="329" t="s">
        <v>522</v>
      </c>
      <c r="C4045" s="23"/>
      <c r="D4045" s="23">
        <v>1</v>
      </c>
      <c r="E4045" s="24">
        <v>4221.18</v>
      </c>
      <c r="F4045" s="24">
        <f>E4045/100*$I$2*Main!$AF$2</f>
        <v>0</v>
      </c>
      <c r="G4045" s="25">
        <f>F4045*Main!$AF$4</f>
        <v>0</v>
      </c>
      <c r="H4045" s="151"/>
    </row>
    <row r="4046" spans="1:8">
      <c r="A4046" s="326">
        <v>78091</v>
      </c>
      <c r="B4046" s="329" t="s">
        <v>4154</v>
      </c>
      <c r="C4046" s="23" t="s">
        <v>52</v>
      </c>
      <c r="D4046" s="23">
        <v>1</v>
      </c>
      <c r="E4046" s="24">
        <v>2685.66</v>
      </c>
      <c r="F4046" s="24">
        <f>E4046/100*$I$2*Main!$AF$2</f>
        <v>0</v>
      </c>
      <c r="G4046" s="25">
        <f>F4046*Main!$AF$4</f>
        <v>0</v>
      </c>
      <c r="H4046" s="151"/>
    </row>
    <row r="4047" spans="1:8">
      <c r="A4047" s="326">
        <v>9257316</v>
      </c>
      <c r="B4047" s="329" t="s">
        <v>4601</v>
      </c>
      <c r="C4047" s="23" t="s">
        <v>52</v>
      </c>
      <c r="D4047" s="23">
        <v>1</v>
      </c>
      <c r="E4047" s="24">
        <v>21692.3</v>
      </c>
      <c r="F4047" s="24">
        <f>E4047/100*$I$2*Main!$AF$2</f>
        <v>0</v>
      </c>
      <c r="G4047" s="25">
        <f>F4047*Main!$AF$4</f>
        <v>0</v>
      </c>
      <c r="H4047" s="151"/>
    </row>
    <row r="4048" spans="1:8">
      <c r="A4048" s="326">
        <v>9257314</v>
      </c>
      <c r="B4048" s="329" t="s">
        <v>4602</v>
      </c>
      <c r="C4048" s="23" t="s">
        <v>52</v>
      </c>
      <c r="D4048" s="23">
        <v>1</v>
      </c>
      <c r="E4048" s="24">
        <v>21692.3</v>
      </c>
      <c r="F4048" s="24">
        <f>E4048/100*$I$2*Main!$AF$2</f>
        <v>0</v>
      </c>
      <c r="G4048" s="25">
        <f>F4048*Main!$AF$4</f>
        <v>0</v>
      </c>
      <c r="H4048" s="151"/>
    </row>
    <row r="4049" spans="1:8">
      <c r="A4049" s="326">
        <v>9257315</v>
      </c>
      <c r="B4049" s="329" t="s">
        <v>4603</v>
      </c>
      <c r="C4049" s="23" t="s">
        <v>52</v>
      </c>
      <c r="D4049" s="23">
        <v>1</v>
      </c>
      <c r="E4049" s="24">
        <v>21692.3</v>
      </c>
      <c r="F4049" s="24">
        <f>E4049/100*$I$2*Main!$AF$2</f>
        <v>0</v>
      </c>
      <c r="G4049" s="25">
        <f>F4049*Main!$AF$4</f>
        <v>0</v>
      </c>
      <c r="H4049" s="151"/>
    </row>
    <row r="4050" spans="1:8">
      <c r="A4050" s="326">
        <v>9257317</v>
      </c>
      <c r="B4050" s="329" t="s">
        <v>4604</v>
      </c>
      <c r="C4050" s="23" t="s">
        <v>52</v>
      </c>
      <c r="D4050" s="23">
        <v>1</v>
      </c>
      <c r="E4050" s="24">
        <v>21692.3</v>
      </c>
      <c r="F4050" s="24">
        <f>E4050/100*$I$2*Main!$AF$2</f>
        <v>0</v>
      </c>
      <c r="G4050" s="25">
        <f>F4050*Main!$AF$4</f>
        <v>0</v>
      </c>
      <c r="H4050" s="151"/>
    </row>
    <row r="4051" spans="1:8">
      <c r="A4051" s="326">
        <v>9254995</v>
      </c>
      <c r="B4051" s="329" t="s">
        <v>4605</v>
      </c>
      <c r="C4051" s="23" t="s">
        <v>52</v>
      </c>
      <c r="D4051" s="23">
        <v>1</v>
      </c>
      <c r="E4051" s="24">
        <v>21692.3</v>
      </c>
      <c r="F4051" s="24">
        <f>E4051/100*$I$2*Main!$AF$2</f>
        <v>0</v>
      </c>
      <c r="G4051" s="25">
        <f>F4051*Main!$AF$4</f>
        <v>0</v>
      </c>
      <c r="H4051" s="151"/>
    </row>
    <row r="4052" spans="1:8">
      <c r="A4052" s="326">
        <v>70263</v>
      </c>
      <c r="B4052" s="329" t="s">
        <v>523</v>
      </c>
      <c r="C4052" s="23"/>
      <c r="D4052" s="23">
        <v>1</v>
      </c>
      <c r="E4052" s="24">
        <v>3964.49</v>
      </c>
      <c r="F4052" s="24">
        <f>E4052/100*$I$2*Main!$AF$2</f>
        <v>0</v>
      </c>
      <c r="G4052" s="25">
        <f>F4052*Main!$AF$4</f>
        <v>0</v>
      </c>
      <c r="H4052" s="151"/>
    </row>
    <row r="4053" spans="1:8">
      <c r="A4053" s="326">
        <v>13841</v>
      </c>
      <c r="B4053" s="329" t="s">
        <v>524</v>
      </c>
      <c r="C4053" s="23"/>
      <c r="D4053" s="23">
        <v>1</v>
      </c>
      <c r="E4053" s="24">
        <v>6262.1</v>
      </c>
      <c r="F4053" s="24">
        <f>E4053/100*$I$2*Main!$AF$2</f>
        <v>0</v>
      </c>
      <c r="G4053" s="25">
        <f>F4053*Main!$AF$4</f>
        <v>0</v>
      </c>
      <c r="H4053" s="151"/>
    </row>
    <row r="4054" spans="1:8">
      <c r="A4054" s="326">
        <v>23680</v>
      </c>
      <c r="B4054" s="329" t="s">
        <v>525</v>
      </c>
      <c r="C4054" s="23"/>
      <c r="D4054" s="23">
        <v>1</v>
      </c>
      <c r="E4054" s="24">
        <v>158.34</v>
      </c>
      <c r="F4054" s="24">
        <f>E4054/100*$I$2*Main!$AF$2</f>
        <v>0</v>
      </c>
      <c r="G4054" s="25">
        <f>F4054*Main!$AF$4</f>
        <v>0</v>
      </c>
      <c r="H4054" s="151"/>
    </row>
    <row r="4055" spans="1:8">
      <c r="A4055" s="326">
        <v>70265</v>
      </c>
      <c r="B4055" s="329" t="s">
        <v>526</v>
      </c>
      <c r="C4055" s="23"/>
      <c r="D4055" s="23">
        <v>1</v>
      </c>
      <c r="E4055" s="24">
        <v>6083.17</v>
      </c>
      <c r="F4055" s="24">
        <f>E4055/100*$I$2*Main!$AF$2</f>
        <v>0</v>
      </c>
      <c r="G4055" s="25">
        <f>F4055*Main!$AF$4</f>
        <v>0</v>
      </c>
      <c r="H4055" s="151"/>
    </row>
    <row r="4056" spans="1:8">
      <c r="A4056" s="326">
        <v>70267</v>
      </c>
      <c r="B4056" s="329" t="s">
        <v>527</v>
      </c>
      <c r="C4056" s="23"/>
      <c r="D4056" s="23">
        <v>1</v>
      </c>
      <c r="E4056" s="24">
        <v>894.24</v>
      </c>
      <c r="F4056" s="24">
        <f>E4056/100*$I$2*Main!$AF$2</f>
        <v>0</v>
      </c>
      <c r="G4056" s="25">
        <f>F4056*Main!$AF$4</f>
        <v>0</v>
      </c>
      <c r="H4056" s="151"/>
    </row>
    <row r="4057" spans="1:8">
      <c r="A4057" s="326">
        <v>70266</v>
      </c>
      <c r="B4057" s="329" t="s">
        <v>528</v>
      </c>
      <c r="C4057" s="23"/>
      <c r="D4057" s="23">
        <v>1</v>
      </c>
      <c r="E4057" s="24">
        <v>934.9</v>
      </c>
      <c r="F4057" s="24">
        <f>E4057/100*$I$2*Main!$AF$2</f>
        <v>0</v>
      </c>
      <c r="G4057" s="25">
        <f>F4057*Main!$AF$4</f>
        <v>0</v>
      </c>
      <c r="H4057" s="151"/>
    </row>
    <row r="4058" spans="1:8">
      <c r="A4058" s="326">
        <v>9128171</v>
      </c>
      <c r="B4058" s="329" t="s">
        <v>4606</v>
      </c>
      <c r="C4058" s="23" t="s">
        <v>52</v>
      </c>
      <c r="D4058" s="23">
        <v>1</v>
      </c>
      <c r="E4058" s="24">
        <v>40788.78</v>
      </c>
      <c r="F4058" s="24">
        <f>E4058/100*$I$2*Main!$AF$2</f>
        <v>0</v>
      </c>
      <c r="G4058" s="25">
        <f>F4058*Main!$AF$4</f>
        <v>0</v>
      </c>
      <c r="H4058" s="151"/>
    </row>
    <row r="4059" spans="1:8">
      <c r="A4059" s="326">
        <v>9139574</v>
      </c>
      <c r="B4059" s="329" t="s">
        <v>4607</v>
      </c>
      <c r="C4059" s="23" t="s">
        <v>52</v>
      </c>
      <c r="D4059" s="23">
        <v>1</v>
      </c>
      <c r="E4059" s="24">
        <v>12411.59</v>
      </c>
      <c r="F4059" s="24">
        <f>E4059/100*$I$2*Main!$AF$2</f>
        <v>0</v>
      </c>
      <c r="G4059" s="25">
        <f>F4059*Main!$AF$4</f>
        <v>0</v>
      </c>
      <c r="H4059" s="151"/>
    </row>
    <row r="4060" spans="1:8">
      <c r="A4060" s="326">
        <v>9257327</v>
      </c>
      <c r="B4060" s="329" t="s">
        <v>4608</v>
      </c>
      <c r="C4060" s="23"/>
      <c r="D4060" s="23">
        <v>1</v>
      </c>
      <c r="E4060" s="24">
        <v>767.65</v>
      </c>
      <c r="F4060" s="24">
        <f>E4060/100*$I$2*Main!$AF$2</f>
        <v>0</v>
      </c>
      <c r="G4060" s="25">
        <f>F4060*Main!$AF$4</f>
        <v>0</v>
      </c>
      <c r="H4060" s="151"/>
    </row>
    <row r="4061" spans="1:8">
      <c r="A4061" s="326">
        <v>14825</v>
      </c>
      <c r="B4061" s="329" t="s">
        <v>529</v>
      </c>
      <c r="C4061" s="23"/>
      <c r="D4061" s="23">
        <v>1</v>
      </c>
      <c r="E4061" s="24">
        <v>7564.52</v>
      </c>
      <c r="F4061" s="24">
        <f>E4061/100*$I$2*Main!$AF$2</f>
        <v>0</v>
      </c>
      <c r="G4061" s="25">
        <f>F4061*Main!$AF$4</f>
        <v>0</v>
      </c>
      <c r="H4061" s="151"/>
    </row>
    <row r="4062" spans="1:8">
      <c r="A4062" s="326">
        <v>22617</v>
      </c>
      <c r="B4062" s="329" t="s">
        <v>530</v>
      </c>
      <c r="C4062" s="23"/>
      <c r="D4062" s="23">
        <v>1</v>
      </c>
      <c r="E4062" s="24">
        <v>894.68</v>
      </c>
      <c r="F4062" s="24">
        <f>E4062/100*$I$2*Main!$AF$2</f>
        <v>0</v>
      </c>
      <c r="G4062" s="25">
        <f>F4062*Main!$AF$4</f>
        <v>0</v>
      </c>
      <c r="H4062" s="151"/>
    </row>
    <row r="4063" spans="1:8">
      <c r="A4063" s="326">
        <v>73788</v>
      </c>
      <c r="B4063" s="329" t="s">
        <v>531</v>
      </c>
      <c r="C4063" s="23"/>
      <c r="D4063" s="23">
        <v>1</v>
      </c>
      <c r="E4063" s="24">
        <v>2336.98</v>
      </c>
      <c r="F4063" s="24">
        <f>E4063/100*$I$2*Main!$AF$2</f>
        <v>0</v>
      </c>
      <c r="G4063" s="25">
        <f>F4063*Main!$AF$4</f>
        <v>0</v>
      </c>
      <c r="H4063" s="151"/>
    </row>
    <row r="4064" spans="1:8">
      <c r="A4064" s="326">
        <v>9206693</v>
      </c>
      <c r="B4064" s="329" t="s">
        <v>532</v>
      </c>
      <c r="C4064" s="23"/>
      <c r="D4064" s="23">
        <v>1</v>
      </c>
      <c r="E4064" s="24">
        <v>141.63999999999999</v>
      </c>
      <c r="F4064" s="24">
        <f>E4064/100*$I$2*Main!$AF$2</f>
        <v>0</v>
      </c>
      <c r="G4064" s="25">
        <f>F4064*Main!$AF$4</f>
        <v>0</v>
      </c>
      <c r="H4064" s="151"/>
    </row>
    <row r="4065" spans="1:8">
      <c r="A4065" s="326">
        <v>78093</v>
      </c>
      <c r="B4065" s="329" t="s">
        <v>533</v>
      </c>
      <c r="C4065" s="23"/>
      <c r="D4065" s="23">
        <v>1</v>
      </c>
      <c r="E4065" s="24">
        <v>11500.36</v>
      </c>
      <c r="F4065" s="24">
        <f>E4065/100*$I$2*Main!$AF$2</f>
        <v>0</v>
      </c>
      <c r="G4065" s="25">
        <f>F4065*Main!$AF$4</f>
        <v>0</v>
      </c>
      <c r="H4065" s="151"/>
    </row>
    <row r="4066" spans="1:8">
      <c r="A4066" s="326">
        <v>9128172</v>
      </c>
      <c r="B4066" s="329" t="s">
        <v>534</v>
      </c>
      <c r="C4066" s="23" t="s">
        <v>52</v>
      </c>
      <c r="D4066" s="23">
        <v>1</v>
      </c>
      <c r="E4066" s="24">
        <v>12135.74</v>
      </c>
      <c r="F4066" s="24">
        <f>E4066/100*$I$2*Main!$AF$2</f>
        <v>0</v>
      </c>
      <c r="G4066" s="25">
        <f>F4066*Main!$AF$4</f>
        <v>0</v>
      </c>
      <c r="H4066" s="151"/>
    </row>
    <row r="4067" spans="1:8">
      <c r="A4067" s="326">
        <v>9106601</v>
      </c>
      <c r="B4067" s="329" t="s">
        <v>534</v>
      </c>
      <c r="C4067" s="23"/>
      <c r="D4067" s="23">
        <v>1</v>
      </c>
      <c r="E4067" s="24">
        <v>10186.299999999999</v>
      </c>
      <c r="F4067" s="24">
        <f>E4067/100*$I$2*Main!$AF$2</f>
        <v>0</v>
      </c>
      <c r="G4067" s="25">
        <f>F4067*Main!$AF$4</f>
        <v>0</v>
      </c>
      <c r="H4067" s="151"/>
    </row>
    <row r="4068" spans="1:8">
      <c r="A4068" s="326">
        <v>9162018</v>
      </c>
      <c r="B4068" s="329" t="s">
        <v>535</v>
      </c>
      <c r="C4068" s="23"/>
      <c r="D4068" s="23">
        <v>1</v>
      </c>
      <c r="E4068" s="24">
        <v>10267.34</v>
      </c>
      <c r="F4068" s="24">
        <f>E4068/100*$I$2*Main!$AF$2</f>
        <v>0</v>
      </c>
      <c r="G4068" s="25">
        <f>F4068*Main!$AF$4</f>
        <v>0</v>
      </c>
      <c r="H4068" s="151"/>
    </row>
    <row r="4069" spans="1:8">
      <c r="A4069" s="326">
        <v>9257320</v>
      </c>
      <c r="B4069" s="329" t="s">
        <v>4609</v>
      </c>
      <c r="C4069" s="23" t="s">
        <v>52</v>
      </c>
      <c r="D4069" s="23">
        <v>1</v>
      </c>
      <c r="E4069" s="24">
        <v>15478.07</v>
      </c>
      <c r="F4069" s="24">
        <f>E4069/100*$I$2*Main!$AF$2</f>
        <v>0</v>
      </c>
      <c r="G4069" s="25">
        <f>F4069*Main!$AF$4</f>
        <v>0</v>
      </c>
      <c r="H4069" s="151"/>
    </row>
    <row r="4070" spans="1:8">
      <c r="A4070" s="326">
        <v>78097</v>
      </c>
      <c r="B4070" s="329" t="s">
        <v>536</v>
      </c>
      <c r="C4070" s="23"/>
      <c r="D4070" s="23">
        <v>1</v>
      </c>
      <c r="E4070" s="24">
        <v>1363.33</v>
      </c>
      <c r="F4070" s="24">
        <f>E4070/100*$I$2*Main!$AF$2</f>
        <v>0</v>
      </c>
      <c r="G4070" s="25">
        <f>F4070*Main!$AF$4</f>
        <v>0</v>
      </c>
      <c r="H4070" s="151"/>
    </row>
    <row r="4071" spans="1:8">
      <c r="A4071" s="326">
        <v>45150</v>
      </c>
      <c r="B4071" s="329" t="s">
        <v>537</v>
      </c>
      <c r="C4071" s="23"/>
      <c r="D4071" s="23">
        <v>1</v>
      </c>
      <c r="E4071" s="24">
        <v>187.39</v>
      </c>
      <c r="F4071" s="24">
        <f>E4071/100*$I$2*Main!$AF$2</f>
        <v>0</v>
      </c>
      <c r="G4071" s="25">
        <f>F4071*Main!$AF$4</f>
        <v>0</v>
      </c>
      <c r="H4071" s="151"/>
    </row>
    <row r="4072" spans="1:8">
      <c r="A4072" s="326">
        <v>9207524</v>
      </c>
      <c r="B4072" s="329" t="s">
        <v>538</v>
      </c>
      <c r="C4072" s="23"/>
      <c r="D4072" s="23">
        <v>1</v>
      </c>
      <c r="E4072" s="24">
        <v>6011.4</v>
      </c>
      <c r="F4072" s="24">
        <f>E4072/100*$I$2*Main!$AF$2</f>
        <v>0</v>
      </c>
      <c r="G4072" s="25">
        <f>F4072*Main!$AF$4</f>
        <v>0</v>
      </c>
      <c r="H4072" s="151"/>
    </row>
    <row r="4073" spans="1:8">
      <c r="A4073" s="326">
        <v>9079402</v>
      </c>
      <c r="B4073" s="329" t="s">
        <v>539</v>
      </c>
      <c r="C4073" s="23"/>
      <c r="D4073" s="23">
        <v>1</v>
      </c>
      <c r="E4073" s="24">
        <v>3791.28</v>
      </c>
      <c r="F4073" s="24">
        <f>E4073/100*$I$2*Main!$AF$2</f>
        <v>0</v>
      </c>
      <c r="G4073" s="25">
        <f>F4073*Main!$AF$4</f>
        <v>0</v>
      </c>
      <c r="H4073" s="151"/>
    </row>
    <row r="4074" spans="1:8">
      <c r="A4074" s="326">
        <v>9248018</v>
      </c>
      <c r="B4074" s="329" t="s">
        <v>540</v>
      </c>
      <c r="C4074" s="23"/>
      <c r="D4074" s="23">
        <v>1</v>
      </c>
      <c r="E4074" s="24">
        <v>1058.18</v>
      </c>
      <c r="F4074" s="24">
        <f>E4074/100*$I$2*Main!$AF$2</f>
        <v>0</v>
      </c>
      <c r="G4074" s="25">
        <f>F4074*Main!$AF$4</f>
        <v>0</v>
      </c>
      <c r="H4074" s="151"/>
    </row>
    <row r="4075" spans="1:8">
      <c r="A4075" s="326">
        <v>9084515</v>
      </c>
      <c r="B4075" s="329" t="s">
        <v>541</v>
      </c>
      <c r="C4075" s="23"/>
      <c r="D4075" s="23">
        <v>1</v>
      </c>
      <c r="E4075" s="24">
        <v>1125.3599999999999</v>
      </c>
      <c r="F4075" s="24">
        <f>E4075/100*$I$2*Main!$AF$2</f>
        <v>0</v>
      </c>
      <c r="G4075" s="25">
        <f>F4075*Main!$AF$4</f>
        <v>0</v>
      </c>
      <c r="H4075" s="151"/>
    </row>
    <row r="4076" spans="1:8">
      <c r="A4076" s="326">
        <v>9195168</v>
      </c>
      <c r="B4076" s="329" t="s">
        <v>542</v>
      </c>
      <c r="C4076" s="23"/>
      <c r="D4076" s="23">
        <v>1</v>
      </c>
      <c r="E4076" s="24">
        <v>14191.45</v>
      </c>
      <c r="F4076" s="24">
        <f>E4076/100*$I$2*Main!$AF$2</f>
        <v>0</v>
      </c>
      <c r="G4076" s="25">
        <f>F4076*Main!$AF$4</f>
        <v>0</v>
      </c>
      <c r="H4076" s="151"/>
    </row>
    <row r="4077" spans="1:8">
      <c r="A4077" s="326">
        <v>9086400</v>
      </c>
      <c r="B4077" s="329" t="s">
        <v>4155</v>
      </c>
      <c r="C4077" s="23" t="s">
        <v>52</v>
      </c>
      <c r="D4077" s="23">
        <v>1</v>
      </c>
      <c r="E4077" s="24">
        <v>29080.63</v>
      </c>
      <c r="F4077" s="24">
        <f>E4077/100*$I$2*Main!$AF$2</f>
        <v>0</v>
      </c>
      <c r="G4077" s="25">
        <f>F4077*Main!$AF$4</f>
        <v>0</v>
      </c>
      <c r="H4077" s="151"/>
    </row>
    <row r="4078" spans="1:8">
      <c r="A4078" s="326">
        <v>9127211</v>
      </c>
      <c r="B4078" s="329" t="s">
        <v>4156</v>
      </c>
      <c r="C4078" s="23" t="s">
        <v>52</v>
      </c>
      <c r="D4078" s="23">
        <v>1</v>
      </c>
      <c r="E4078" s="24">
        <v>14651.44</v>
      </c>
      <c r="F4078" s="24">
        <f>E4078/100*$I$2*Main!$AF$2</f>
        <v>0</v>
      </c>
      <c r="G4078" s="25">
        <f>F4078*Main!$AF$4</f>
        <v>0</v>
      </c>
      <c r="H4078" s="151"/>
    </row>
    <row r="4079" spans="1:8">
      <c r="A4079" s="326">
        <v>9140129</v>
      </c>
      <c r="B4079" s="329" t="s">
        <v>4157</v>
      </c>
      <c r="C4079" s="23" t="s">
        <v>52</v>
      </c>
      <c r="D4079" s="23">
        <v>1</v>
      </c>
      <c r="E4079" s="24">
        <v>7202.38</v>
      </c>
      <c r="F4079" s="24">
        <f>E4079/100*$I$2*Main!$AF$2</f>
        <v>0</v>
      </c>
      <c r="G4079" s="25">
        <f>F4079*Main!$AF$4</f>
        <v>0</v>
      </c>
      <c r="H4079" s="151"/>
    </row>
    <row r="4080" spans="1:8">
      <c r="A4080" s="326">
        <v>9257329</v>
      </c>
      <c r="B4080" s="329" t="s">
        <v>4610</v>
      </c>
      <c r="C4080" s="23" t="s">
        <v>52</v>
      </c>
      <c r="D4080" s="23">
        <v>1</v>
      </c>
      <c r="E4080" s="24">
        <v>7507.64</v>
      </c>
      <c r="F4080" s="24">
        <f>E4080/100*$I$2*Main!$AF$2</f>
        <v>0</v>
      </c>
      <c r="G4080" s="25">
        <f>F4080*Main!$AF$4</f>
        <v>0</v>
      </c>
      <c r="H4080" s="151"/>
    </row>
    <row r="4081" spans="1:8">
      <c r="A4081" s="326">
        <v>70268</v>
      </c>
      <c r="B4081" s="329" t="s">
        <v>543</v>
      </c>
      <c r="C4081" s="23"/>
      <c r="D4081" s="23">
        <v>1</v>
      </c>
      <c r="E4081" s="24">
        <v>6272.34</v>
      </c>
      <c r="F4081" s="24">
        <f>E4081/100*$I$2*Main!$AF$2</f>
        <v>0</v>
      </c>
      <c r="G4081" s="25">
        <f>F4081*Main!$AF$4</f>
        <v>0</v>
      </c>
      <c r="H4081" s="151"/>
    </row>
    <row r="4082" spans="1:8">
      <c r="A4082" s="326">
        <v>78096</v>
      </c>
      <c r="B4082" s="329" t="s">
        <v>544</v>
      </c>
      <c r="C4082" s="23"/>
      <c r="D4082" s="23">
        <v>1</v>
      </c>
      <c r="E4082" s="24">
        <v>6967.57</v>
      </c>
      <c r="F4082" s="24">
        <f>E4082/100*$I$2*Main!$AF$2</f>
        <v>0</v>
      </c>
      <c r="G4082" s="25">
        <f>F4082*Main!$AF$4</f>
        <v>0</v>
      </c>
      <c r="H4082" s="151"/>
    </row>
    <row r="4083" spans="1:8">
      <c r="A4083" s="326">
        <v>9270887</v>
      </c>
      <c r="B4083" s="329" t="s">
        <v>4611</v>
      </c>
      <c r="C4083" s="23" t="s">
        <v>52</v>
      </c>
      <c r="D4083" s="23">
        <v>1</v>
      </c>
      <c r="E4083" s="24">
        <v>4667.84</v>
      </c>
      <c r="F4083" s="24">
        <f>E4083/100*$I$2*Main!$AF$2</f>
        <v>0</v>
      </c>
      <c r="G4083" s="25">
        <f>F4083*Main!$AF$4</f>
        <v>0</v>
      </c>
      <c r="H4083" s="151"/>
    </row>
    <row r="4084" spans="1:8">
      <c r="A4084" s="326">
        <v>70269</v>
      </c>
      <c r="B4084" s="329" t="s">
        <v>545</v>
      </c>
      <c r="C4084" s="23"/>
      <c r="D4084" s="23">
        <v>1</v>
      </c>
      <c r="E4084" s="24">
        <v>3182.32</v>
      </c>
      <c r="F4084" s="24">
        <f>E4084/100*$I$2*Main!$AF$2</f>
        <v>0</v>
      </c>
      <c r="G4084" s="25">
        <f>F4084*Main!$AF$4</f>
        <v>0</v>
      </c>
      <c r="H4084" s="151"/>
    </row>
    <row r="4085" spans="1:8">
      <c r="A4085" s="326">
        <v>79005</v>
      </c>
      <c r="B4085" s="329" t="s">
        <v>4158</v>
      </c>
      <c r="C4085" s="23" t="s">
        <v>52</v>
      </c>
      <c r="D4085" s="23">
        <v>1</v>
      </c>
      <c r="E4085" s="24">
        <v>3877.57</v>
      </c>
      <c r="F4085" s="24">
        <f>E4085/100*$I$2*Main!$AF$2</f>
        <v>0</v>
      </c>
      <c r="G4085" s="25">
        <f>F4085*Main!$AF$4</f>
        <v>0</v>
      </c>
      <c r="H4085" s="151"/>
    </row>
    <row r="4086" spans="1:8">
      <c r="A4086" s="326">
        <v>9257319</v>
      </c>
      <c r="B4086" s="329" t="s">
        <v>4612</v>
      </c>
      <c r="C4086" s="23"/>
      <c r="D4086" s="23">
        <v>1</v>
      </c>
      <c r="E4086" s="24">
        <v>7306.9</v>
      </c>
      <c r="F4086" s="24">
        <f>E4086/100*$I$2*Main!$AF$2</f>
        <v>0</v>
      </c>
      <c r="G4086" s="25">
        <f>F4086*Main!$AF$4</f>
        <v>0</v>
      </c>
      <c r="H4086" s="151"/>
    </row>
    <row r="4087" spans="1:8" ht="15" thickBot="1">
      <c r="A4087" s="326">
        <v>62000</v>
      </c>
      <c r="B4087" s="329" t="s">
        <v>4613</v>
      </c>
      <c r="C4087" s="23"/>
      <c r="D4087" s="23">
        <v>1</v>
      </c>
      <c r="E4087" s="24">
        <v>5085.32</v>
      </c>
      <c r="F4087" s="24">
        <f>E4087/100*$I$2*Main!$AF$2</f>
        <v>0</v>
      </c>
      <c r="G4087" s="25">
        <f>F4087*Main!$AF$4</f>
        <v>0</v>
      </c>
      <c r="H4087" s="151"/>
    </row>
    <row r="4088" spans="1:8">
      <c r="A4088" s="327">
        <v>902796400</v>
      </c>
      <c r="B4088" s="329" t="s">
        <v>4614</v>
      </c>
      <c r="C4088" s="23"/>
      <c r="D4088" s="320">
        <v>500</v>
      </c>
      <c r="E4088" s="24">
        <v>66.680000000000007</v>
      </c>
      <c r="F4088" s="24">
        <f>E4088/100*$I$2*Main!$AF$2</f>
        <v>0</v>
      </c>
      <c r="G4088" s="25">
        <f>F4088*Main!$AF$4</f>
        <v>0</v>
      </c>
      <c r="H4088" s="151"/>
    </row>
    <row r="4089" spans="1:8">
      <c r="A4089" s="327">
        <v>902796600</v>
      </c>
      <c r="B4089" s="329" t="s">
        <v>4615</v>
      </c>
      <c r="C4089" s="23"/>
      <c r="D4089" s="23">
        <v>500</v>
      </c>
      <c r="E4089" s="24">
        <v>67.3</v>
      </c>
      <c r="F4089" s="24">
        <f>E4089/100*$I$2*Main!$AF$2</f>
        <v>0</v>
      </c>
      <c r="G4089" s="25">
        <f>F4089*Main!$AF$4</f>
        <v>0</v>
      </c>
      <c r="H4089" s="151"/>
    </row>
    <row r="4090" spans="1:8">
      <c r="A4090" s="327">
        <v>902797700</v>
      </c>
      <c r="B4090" s="329" t="s">
        <v>4616</v>
      </c>
      <c r="C4090" s="23"/>
      <c r="D4090" s="23">
        <v>500</v>
      </c>
      <c r="E4090" s="24">
        <v>50.51</v>
      </c>
      <c r="F4090" s="24">
        <f>E4090/100*$I$2*Main!$AF$2</f>
        <v>0</v>
      </c>
      <c r="G4090" s="25">
        <f>F4090*Main!$AF$4</f>
        <v>0</v>
      </c>
      <c r="H4090" s="151"/>
    </row>
    <row r="4091" spans="1:8">
      <c r="A4091" s="327">
        <v>902796800</v>
      </c>
      <c r="B4091" s="329" t="s">
        <v>4614</v>
      </c>
      <c r="C4091" s="23" t="s">
        <v>52</v>
      </c>
      <c r="D4091" s="23">
        <v>500</v>
      </c>
      <c r="E4091" s="24">
        <v>66.72</v>
      </c>
      <c r="F4091" s="24">
        <f>E4091/100*$I$2*Main!$AF$2</f>
        <v>0</v>
      </c>
      <c r="G4091" s="25">
        <f>F4091*Main!$AF$4</f>
        <v>0</v>
      </c>
      <c r="H4091" s="151"/>
    </row>
    <row r="4092" spans="1:8">
      <c r="A4092" s="327">
        <v>902797200</v>
      </c>
      <c r="B4092" s="329" t="s">
        <v>4615</v>
      </c>
      <c r="C4092" s="23" t="s">
        <v>52</v>
      </c>
      <c r="D4092" s="23">
        <v>500</v>
      </c>
      <c r="E4092" s="24">
        <v>66.72</v>
      </c>
      <c r="F4092" s="24">
        <f>E4092/100*$I$2*Main!$AF$2</f>
        <v>0</v>
      </c>
      <c r="G4092" s="25">
        <f>F4092*Main!$AF$4</f>
        <v>0</v>
      </c>
      <c r="H4092" s="151"/>
    </row>
    <row r="4093" spans="1:8">
      <c r="A4093" s="327">
        <v>902798300</v>
      </c>
      <c r="B4093" s="329" t="s">
        <v>4616</v>
      </c>
      <c r="C4093" s="23" t="s">
        <v>52</v>
      </c>
      <c r="D4093" s="23">
        <v>500</v>
      </c>
      <c r="E4093" s="24">
        <v>50.02</v>
      </c>
      <c r="F4093" s="24">
        <f>E4093/100*$I$2*Main!$AF$2</f>
        <v>0</v>
      </c>
      <c r="G4093" s="25">
        <f>F4093*Main!$AF$4</f>
        <v>0</v>
      </c>
      <c r="H4093" s="151"/>
    </row>
    <row r="4094" spans="1:8">
      <c r="A4094" s="327">
        <v>902795500</v>
      </c>
      <c r="B4094" s="329" t="s">
        <v>4617</v>
      </c>
      <c r="C4094" s="23" t="s">
        <v>52</v>
      </c>
      <c r="D4094" s="23">
        <v>1000</v>
      </c>
      <c r="E4094" s="24">
        <v>51.01</v>
      </c>
      <c r="F4094" s="24">
        <f>E4094/100*$I$2*Main!$AF$2</f>
        <v>0</v>
      </c>
      <c r="G4094" s="25">
        <f>F4094*Main!$AF$4</f>
        <v>0</v>
      </c>
      <c r="H4094" s="151"/>
    </row>
    <row r="4095" spans="1:8">
      <c r="A4095" s="327">
        <v>902795800</v>
      </c>
      <c r="B4095" s="329" t="s">
        <v>4618</v>
      </c>
      <c r="C4095" s="23" t="s">
        <v>52</v>
      </c>
      <c r="D4095" s="23">
        <v>1000</v>
      </c>
      <c r="E4095" s="24">
        <v>51.01</v>
      </c>
      <c r="F4095" s="24">
        <f>E4095/100*$I$2*Main!$AF$2</f>
        <v>0</v>
      </c>
      <c r="G4095" s="25">
        <f>F4095*Main!$AF$4</f>
        <v>0</v>
      </c>
      <c r="H4095" s="151"/>
    </row>
    <row r="4096" spans="1:8">
      <c r="A4096" s="327">
        <v>902796100</v>
      </c>
      <c r="B4096" s="329" t="s">
        <v>4616</v>
      </c>
      <c r="C4096" s="23" t="s">
        <v>52</v>
      </c>
      <c r="D4096" s="23">
        <v>1000</v>
      </c>
      <c r="E4096" s="24">
        <v>48.76</v>
      </c>
      <c r="F4096" s="24">
        <f>E4096/100*$I$2*Main!$AF$2</f>
        <v>0</v>
      </c>
      <c r="G4096" s="25">
        <f>F4096*Main!$AF$4</f>
        <v>0</v>
      </c>
      <c r="H4096" s="151"/>
    </row>
    <row r="4097" spans="1:8">
      <c r="A4097" s="327">
        <v>902800500</v>
      </c>
      <c r="B4097" s="329" t="s">
        <v>4619</v>
      </c>
      <c r="C4097" s="23"/>
      <c r="D4097" s="23">
        <v>250</v>
      </c>
      <c r="E4097" s="24">
        <v>139.38</v>
      </c>
      <c r="F4097" s="24">
        <f>E4097/100*$I$2*Main!$AF$2</f>
        <v>0</v>
      </c>
      <c r="G4097" s="25">
        <f>F4097*Main!$AF$4</f>
        <v>0</v>
      </c>
      <c r="H4097" s="151"/>
    </row>
    <row r="4098" spans="1:8">
      <c r="A4098" s="327">
        <v>902800800</v>
      </c>
      <c r="B4098" s="329" t="s">
        <v>4620</v>
      </c>
      <c r="C4098" s="23"/>
      <c r="D4098" s="23">
        <v>200</v>
      </c>
      <c r="E4098" s="24">
        <v>102.76</v>
      </c>
      <c r="F4098" s="24">
        <f>E4098/100*$I$2*Main!$AF$2</f>
        <v>0</v>
      </c>
      <c r="G4098" s="25">
        <f>F4098*Main!$AF$4</f>
        <v>0</v>
      </c>
      <c r="H4098" s="151"/>
    </row>
    <row r="4099" spans="1:8">
      <c r="A4099" s="327">
        <v>902801900</v>
      </c>
      <c r="B4099" s="329" t="s">
        <v>4621</v>
      </c>
      <c r="C4099" s="23" t="s">
        <v>52</v>
      </c>
      <c r="D4099" s="23">
        <v>200</v>
      </c>
      <c r="E4099" s="24">
        <v>140.47</v>
      </c>
      <c r="F4099" s="24">
        <f>E4099/100*$I$2*Main!$AF$2</f>
        <v>0</v>
      </c>
      <c r="G4099" s="25">
        <f>F4099*Main!$AF$4</f>
        <v>0</v>
      </c>
      <c r="H4099" s="151"/>
    </row>
    <row r="4100" spans="1:8">
      <c r="A4100" s="327">
        <v>910556200</v>
      </c>
      <c r="B4100" s="329" t="s">
        <v>4622</v>
      </c>
      <c r="C4100" s="23" t="s">
        <v>52</v>
      </c>
      <c r="D4100" s="23">
        <v>200</v>
      </c>
      <c r="E4100" s="24">
        <v>99.9</v>
      </c>
      <c r="F4100" s="24">
        <f>E4100/100*$I$2*Main!$AF$2</f>
        <v>0</v>
      </c>
      <c r="G4100" s="25">
        <f>F4100*Main!$AF$4</f>
        <v>0</v>
      </c>
      <c r="H4100" s="151"/>
    </row>
    <row r="4101" spans="1:8">
      <c r="A4101" s="327">
        <v>912494800</v>
      </c>
      <c r="B4101" s="329" t="s">
        <v>4623</v>
      </c>
      <c r="C4101" s="23" t="s">
        <v>52</v>
      </c>
      <c r="D4101" s="23">
        <v>200</v>
      </c>
      <c r="E4101" s="24">
        <v>99.9</v>
      </c>
      <c r="F4101" s="24">
        <f>E4101/100*$I$2*Main!$AF$2</f>
        <v>0</v>
      </c>
      <c r="G4101" s="25">
        <f>F4101*Main!$AF$4</f>
        <v>0</v>
      </c>
      <c r="H4101" s="151"/>
    </row>
    <row r="4102" spans="1:8">
      <c r="A4102" s="327">
        <v>901997500</v>
      </c>
      <c r="B4102" s="329" t="s">
        <v>4624</v>
      </c>
      <c r="C4102" s="23"/>
      <c r="D4102" s="23">
        <v>250</v>
      </c>
      <c r="E4102" s="24">
        <v>68.349999999999994</v>
      </c>
      <c r="F4102" s="24">
        <f>E4102/100*$I$2*Main!$AF$2</f>
        <v>0</v>
      </c>
      <c r="G4102" s="25">
        <f>F4102*Main!$AF$4</f>
        <v>0</v>
      </c>
      <c r="H4102" s="151"/>
    </row>
    <row r="4103" spans="1:8">
      <c r="A4103" s="327">
        <v>901997700</v>
      </c>
      <c r="B4103" s="329" t="s">
        <v>4625</v>
      </c>
      <c r="C4103" s="23"/>
      <c r="D4103" s="23">
        <v>250</v>
      </c>
      <c r="E4103" s="24">
        <v>82.25</v>
      </c>
      <c r="F4103" s="24">
        <f>E4103/100*$I$2*Main!$AF$2</f>
        <v>0</v>
      </c>
      <c r="G4103" s="25">
        <f>F4103*Main!$AF$4</f>
        <v>0</v>
      </c>
      <c r="H4103" s="151"/>
    </row>
    <row r="4104" spans="1:8">
      <c r="A4104" s="327">
        <v>901221600</v>
      </c>
      <c r="B4104" s="329" t="s">
        <v>4626</v>
      </c>
      <c r="C4104" s="23" t="s">
        <v>52</v>
      </c>
      <c r="D4104" s="23">
        <v>100</v>
      </c>
      <c r="E4104" s="24">
        <v>115.73</v>
      </c>
      <c r="F4104" s="24">
        <f>E4104/100*$I$2*Main!$AF$2</f>
        <v>0</v>
      </c>
      <c r="G4104" s="25">
        <f>F4104*Main!$AF$4</f>
        <v>0</v>
      </c>
      <c r="H4104" s="151"/>
    </row>
    <row r="4105" spans="1:8">
      <c r="A4105" s="327">
        <v>480125900</v>
      </c>
      <c r="B4105" s="329" t="s">
        <v>4627</v>
      </c>
      <c r="C4105" s="23" t="s">
        <v>52</v>
      </c>
      <c r="D4105" s="23">
        <v>100</v>
      </c>
      <c r="E4105" s="24">
        <v>102.4</v>
      </c>
      <c r="F4105" s="24">
        <f>E4105/100*$I$2*Main!$AF$2</f>
        <v>0</v>
      </c>
      <c r="G4105" s="25">
        <f>F4105*Main!$AF$4</f>
        <v>0</v>
      </c>
      <c r="H4105" s="151"/>
    </row>
    <row r="4106" spans="1:8">
      <c r="A4106" s="327">
        <v>902820600</v>
      </c>
      <c r="B4106" s="329" t="s">
        <v>4628</v>
      </c>
      <c r="C4106" s="23" t="s">
        <v>52</v>
      </c>
      <c r="D4106" s="23">
        <v>100</v>
      </c>
      <c r="E4106" s="24">
        <v>113.63</v>
      </c>
      <c r="F4106" s="24">
        <f>E4106/100*$I$2*Main!$AF$2</f>
        <v>0</v>
      </c>
      <c r="G4106" s="25">
        <f>F4106*Main!$AF$4</f>
        <v>0</v>
      </c>
      <c r="H4106" s="151"/>
    </row>
    <row r="4107" spans="1:8">
      <c r="A4107" s="327">
        <v>905428200</v>
      </c>
      <c r="B4107" s="329" t="s">
        <v>4629</v>
      </c>
      <c r="C4107" s="23"/>
      <c r="D4107" s="23">
        <v>100</v>
      </c>
      <c r="E4107" s="24">
        <v>141.88</v>
      </c>
      <c r="F4107" s="24">
        <f>E4107/100*$I$2*Main!$AF$2</f>
        <v>0</v>
      </c>
      <c r="G4107" s="25">
        <f>F4107*Main!$AF$4</f>
        <v>0</v>
      </c>
      <c r="H4107" s="151"/>
    </row>
    <row r="4108" spans="1:8">
      <c r="A4108" s="327">
        <v>902806400</v>
      </c>
      <c r="B4108" s="329" t="s">
        <v>4630</v>
      </c>
      <c r="C4108" s="23" t="s">
        <v>52</v>
      </c>
      <c r="D4108" s="23">
        <v>500</v>
      </c>
      <c r="E4108" s="24">
        <v>42.46</v>
      </c>
      <c r="F4108" s="24">
        <f>E4108/100*$I$2*Main!$AF$2</f>
        <v>0</v>
      </c>
      <c r="G4108" s="25">
        <f>F4108*Main!$AF$4</f>
        <v>0</v>
      </c>
      <c r="H4108" s="151"/>
    </row>
    <row r="4109" spans="1:8">
      <c r="A4109" s="327">
        <v>902802400</v>
      </c>
      <c r="B4109" s="329" t="s">
        <v>4631</v>
      </c>
      <c r="C4109" s="23"/>
      <c r="D4109" s="23">
        <v>250</v>
      </c>
      <c r="E4109" s="24">
        <v>102.54</v>
      </c>
      <c r="F4109" s="24">
        <f>E4109/100*$I$2*Main!$AF$2</f>
        <v>0</v>
      </c>
      <c r="G4109" s="25">
        <f>F4109*Main!$AF$4</f>
        <v>0</v>
      </c>
      <c r="H4109" s="151"/>
    </row>
    <row r="4110" spans="1:8">
      <c r="A4110" s="327">
        <v>999000739</v>
      </c>
      <c r="B4110" s="329" t="s">
        <v>4632</v>
      </c>
      <c r="C4110" s="23" t="s">
        <v>52</v>
      </c>
      <c r="D4110" s="23">
        <v>250</v>
      </c>
      <c r="E4110" s="24">
        <v>102.54</v>
      </c>
      <c r="F4110" s="24">
        <f>E4110/100*$I$2*Main!$AF$2</f>
        <v>0</v>
      </c>
      <c r="G4110" s="25">
        <f>F4110*Main!$AF$4</f>
        <v>0</v>
      </c>
      <c r="H4110" s="151"/>
    </row>
    <row r="4111" spans="1:8">
      <c r="A4111" s="327">
        <v>902803100</v>
      </c>
      <c r="B4111" s="329" t="s">
        <v>4633</v>
      </c>
      <c r="C4111" s="23" t="s">
        <v>52</v>
      </c>
      <c r="D4111" s="23">
        <v>125</v>
      </c>
      <c r="E4111" s="24">
        <v>209.48</v>
      </c>
      <c r="F4111" s="24">
        <f>E4111/100*$I$2*Main!$AF$2</f>
        <v>0</v>
      </c>
      <c r="G4111" s="25">
        <f>F4111*Main!$AF$4</f>
        <v>0</v>
      </c>
      <c r="H4111" s="151"/>
    </row>
    <row r="4112" spans="1:8">
      <c r="A4112" s="327">
        <v>903062600</v>
      </c>
      <c r="B4112" s="329" t="s">
        <v>4634</v>
      </c>
      <c r="C4112" s="23"/>
      <c r="D4112" s="23">
        <v>300</v>
      </c>
      <c r="E4112" s="24">
        <v>103.5</v>
      </c>
      <c r="F4112" s="24">
        <f>E4112/100*$I$2*Main!$AF$2</f>
        <v>0</v>
      </c>
      <c r="G4112" s="25">
        <f>F4112*Main!$AF$4</f>
        <v>0</v>
      </c>
      <c r="H4112" s="151"/>
    </row>
    <row r="4113" spans="1:8">
      <c r="A4113" s="327">
        <v>903062500</v>
      </c>
      <c r="B4113" s="329" t="s">
        <v>4635</v>
      </c>
      <c r="C4113" s="23"/>
      <c r="D4113" s="23">
        <v>150</v>
      </c>
      <c r="E4113" s="24">
        <v>230.58</v>
      </c>
      <c r="F4113" s="24">
        <f>E4113/100*$I$2*Main!$AF$2</f>
        <v>0</v>
      </c>
      <c r="G4113" s="25">
        <f>F4113*Main!$AF$4</f>
        <v>0</v>
      </c>
      <c r="H4113" s="151"/>
    </row>
    <row r="4114" spans="1:8">
      <c r="A4114" s="327">
        <v>903058100</v>
      </c>
      <c r="B4114" s="329" t="s">
        <v>4636</v>
      </c>
      <c r="C4114" s="23" t="s">
        <v>52</v>
      </c>
      <c r="D4114" s="23">
        <v>2000</v>
      </c>
      <c r="E4114" s="24">
        <v>21.7</v>
      </c>
      <c r="F4114" s="24">
        <f>E4114/100*$I$2*Main!$AF$2</f>
        <v>0</v>
      </c>
      <c r="G4114" s="25">
        <f>F4114*Main!$AF$4</f>
        <v>0</v>
      </c>
      <c r="H4114" s="151"/>
    </row>
    <row r="4115" spans="1:8">
      <c r="A4115" s="327">
        <v>903058300</v>
      </c>
      <c r="B4115" s="329" t="s">
        <v>4637</v>
      </c>
      <c r="C4115" s="23" t="s">
        <v>52</v>
      </c>
      <c r="D4115" s="23">
        <v>1000</v>
      </c>
      <c r="E4115" s="24">
        <v>33.729999999999997</v>
      </c>
      <c r="F4115" s="24">
        <f>E4115/100*$I$2*Main!$AF$2</f>
        <v>0</v>
      </c>
      <c r="G4115" s="25">
        <f>F4115*Main!$AF$4</f>
        <v>0</v>
      </c>
      <c r="H4115" s="151"/>
    </row>
    <row r="4116" spans="1:8">
      <c r="A4116" s="327">
        <v>901441100</v>
      </c>
      <c r="B4116" s="329" t="s">
        <v>4638</v>
      </c>
      <c r="C4116" s="23" t="s">
        <v>52</v>
      </c>
      <c r="D4116" s="23">
        <v>1000</v>
      </c>
      <c r="E4116" s="24">
        <v>31.26</v>
      </c>
      <c r="F4116" s="24">
        <f>E4116/100*$I$2*Main!$AF$2</f>
        <v>0</v>
      </c>
      <c r="G4116" s="25">
        <f>F4116*Main!$AF$4</f>
        <v>0</v>
      </c>
      <c r="H4116" s="151"/>
    </row>
    <row r="4117" spans="1:8">
      <c r="A4117" s="327">
        <v>903058700</v>
      </c>
      <c r="B4117" s="329" t="s">
        <v>4639</v>
      </c>
      <c r="C4117" s="23" t="s">
        <v>52</v>
      </c>
      <c r="D4117" s="23">
        <v>2000</v>
      </c>
      <c r="E4117" s="24">
        <v>24.32</v>
      </c>
      <c r="F4117" s="24">
        <f>E4117/100*$I$2*Main!$AF$2</f>
        <v>0</v>
      </c>
      <c r="G4117" s="25">
        <f>F4117*Main!$AF$4</f>
        <v>0</v>
      </c>
      <c r="H4117" s="151"/>
    </row>
    <row r="4118" spans="1:8">
      <c r="A4118" s="327">
        <v>903058900</v>
      </c>
      <c r="B4118" s="329" t="s">
        <v>4640</v>
      </c>
      <c r="C4118" s="23" t="s">
        <v>52</v>
      </c>
      <c r="D4118" s="23">
        <v>2000</v>
      </c>
      <c r="E4118" s="24">
        <v>24.32</v>
      </c>
      <c r="F4118" s="24">
        <f>E4118/100*$I$2*Main!$AF$2</f>
        <v>0</v>
      </c>
      <c r="G4118" s="25">
        <f>F4118*Main!$AF$4</f>
        <v>0</v>
      </c>
      <c r="H4118" s="151"/>
    </row>
    <row r="4119" spans="1:8">
      <c r="A4119" s="327">
        <v>903061500</v>
      </c>
      <c r="B4119" s="329" t="s">
        <v>4641</v>
      </c>
      <c r="C4119" s="23" t="s">
        <v>52</v>
      </c>
      <c r="D4119" s="23">
        <v>250</v>
      </c>
      <c r="E4119" s="24">
        <v>145.72999999999999</v>
      </c>
      <c r="F4119" s="24">
        <f>E4119/100*$I$2*Main!$AF$2</f>
        <v>0</v>
      </c>
      <c r="G4119" s="25">
        <f>F4119*Main!$AF$4</f>
        <v>0</v>
      </c>
      <c r="H4119" s="151"/>
    </row>
    <row r="4120" spans="1:8">
      <c r="A4120" s="327">
        <v>903059100</v>
      </c>
      <c r="B4120" s="329" t="s">
        <v>4640</v>
      </c>
      <c r="C4120" s="23" t="s">
        <v>52</v>
      </c>
      <c r="D4120" s="23">
        <v>1000</v>
      </c>
      <c r="E4120" s="24">
        <v>33.729999999999997</v>
      </c>
      <c r="F4120" s="24">
        <f>E4120/100*$I$2*Main!$AF$2</f>
        <v>0</v>
      </c>
      <c r="G4120" s="25">
        <f>F4120*Main!$AF$4</f>
        <v>0</v>
      </c>
      <c r="H4120" s="151"/>
    </row>
    <row r="4121" spans="1:8">
      <c r="A4121" s="327">
        <v>999000713</v>
      </c>
      <c r="B4121" s="329" t="s">
        <v>4642</v>
      </c>
      <c r="C4121" s="23" t="s">
        <v>52</v>
      </c>
      <c r="D4121" s="23">
        <v>1000</v>
      </c>
      <c r="E4121" s="24">
        <v>30.42</v>
      </c>
      <c r="F4121" s="24">
        <f>E4121/100*$I$2*Main!$AF$2</f>
        <v>0</v>
      </c>
      <c r="G4121" s="25">
        <f>F4121*Main!$AF$4</f>
        <v>0</v>
      </c>
      <c r="H4121" s="151"/>
    </row>
    <row r="4122" spans="1:8">
      <c r="A4122" s="327">
        <v>903060600</v>
      </c>
      <c r="B4122" s="329" t="s">
        <v>4642</v>
      </c>
      <c r="C4122" s="23" t="s">
        <v>52</v>
      </c>
      <c r="D4122" s="23">
        <v>250</v>
      </c>
      <c r="E4122" s="24">
        <v>31.92</v>
      </c>
      <c r="F4122" s="24">
        <f>E4122/100*$I$2*Main!$AF$2</f>
        <v>0</v>
      </c>
      <c r="G4122" s="25">
        <f>F4122*Main!$AF$4</f>
        <v>0</v>
      </c>
      <c r="H4122" s="151"/>
    </row>
    <row r="4123" spans="1:8">
      <c r="A4123" s="327">
        <v>903061100</v>
      </c>
      <c r="B4123" s="329" t="s">
        <v>4642</v>
      </c>
      <c r="C4123" s="23" t="s">
        <v>52</v>
      </c>
      <c r="D4123" s="23">
        <v>1000</v>
      </c>
      <c r="E4123" s="24">
        <v>27.88</v>
      </c>
      <c r="F4123" s="24">
        <f>E4123/100*$I$2*Main!$AF$2</f>
        <v>0</v>
      </c>
      <c r="G4123" s="25">
        <f>F4123*Main!$AF$4</f>
        <v>0</v>
      </c>
      <c r="H4123" s="151"/>
    </row>
    <row r="4124" spans="1:8">
      <c r="A4124" s="327">
        <v>903061300</v>
      </c>
      <c r="B4124" s="329" t="s">
        <v>4643</v>
      </c>
      <c r="C4124" s="23" t="s">
        <v>52</v>
      </c>
      <c r="D4124" s="23">
        <v>2500</v>
      </c>
      <c r="E4124" s="24">
        <v>25.67</v>
      </c>
      <c r="F4124" s="24">
        <f>E4124/100*$I$2*Main!$AF$2</f>
        <v>0</v>
      </c>
      <c r="G4124" s="25">
        <f>F4124*Main!$AF$4</f>
        <v>0</v>
      </c>
      <c r="H4124" s="151"/>
    </row>
    <row r="4125" spans="1:8">
      <c r="A4125" s="327">
        <v>910091000</v>
      </c>
      <c r="B4125" s="329" t="s">
        <v>4644</v>
      </c>
      <c r="C4125" s="23" t="s">
        <v>52</v>
      </c>
      <c r="D4125" s="23">
        <v>100</v>
      </c>
      <c r="E4125" s="24">
        <v>423.43</v>
      </c>
      <c r="F4125" s="24">
        <f>E4125/100*$I$2*Main!$AF$2</f>
        <v>0</v>
      </c>
      <c r="G4125" s="25">
        <f>F4125*Main!$AF$4</f>
        <v>0</v>
      </c>
      <c r="H4125" s="151"/>
    </row>
    <row r="4126" spans="1:8">
      <c r="A4126" s="327">
        <v>910091100</v>
      </c>
      <c r="B4126" s="329" t="s">
        <v>4644</v>
      </c>
      <c r="C4126" s="23" t="s">
        <v>52</v>
      </c>
      <c r="D4126" s="23">
        <v>100</v>
      </c>
      <c r="E4126" s="24">
        <v>423.43</v>
      </c>
      <c r="F4126" s="24">
        <f>E4126/100*$I$2*Main!$AF$2</f>
        <v>0</v>
      </c>
      <c r="G4126" s="25">
        <f>F4126*Main!$AF$4</f>
        <v>0</v>
      </c>
      <c r="H4126" s="151"/>
    </row>
    <row r="4127" spans="1:8">
      <c r="A4127" s="327">
        <v>921634800</v>
      </c>
      <c r="B4127" s="329" t="s">
        <v>4645</v>
      </c>
      <c r="C4127" s="23"/>
      <c r="D4127" s="23">
        <v>100</v>
      </c>
      <c r="E4127" s="24">
        <v>989.22</v>
      </c>
      <c r="F4127" s="24">
        <f>E4127/100*$I$2*Main!$AF$2</f>
        <v>0</v>
      </c>
      <c r="G4127" s="25">
        <f>F4127*Main!$AF$4</f>
        <v>0</v>
      </c>
      <c r="H4127" s="151"/>
    </row>
    <row r="4128" spans="1:8">
      <c r="A4128" s="327">
        <v>921626900</v>
      </c>
      <c r="B4128" s="329" t="s">
        <v>4646</v>
      </c>
      <c r="C4128" s="23"/>
      <c r="D4128" s="23">
        <v>100</v>
      </c>
      <c r="E4128" s="24">
        <v>176.26</v>
      </c>
      <c r="F4128" s="24">
        <f>E4128/100*$I$2*Main!$AF$2</f>
        <v>0</v>
      </c>
      <c r="G4128" s="25">
        <f>F4128*Main!$AF$4</f>
        <v>0</v>
      </c>
      <c r="H4128" s="151"/>
    </row>
    <row r="4129" spans="1:8">
      <c r="A4129" s="327">
        <v>921627000</v>
      </c>
      <c r="B4129" s="329" t="s">
        <v>4647</v>
      </c>
      <c r="C4129" s="23"/>
      <c r="D4129" s="23">
        <v>100</v>
      </c>
      <c r="E4129" s="24">
        <v>176.26</v>
      </c>
      <c r="F4129" s="24">
        <f>E4129/100*$I$2*Main!$AF$2</f>
        <v>0</v>
      </c>
      <c r="G4129" s="25">
        <f>F4129*Main!$AF$4</f>
        <v>0</v>
      </c>
      <c r="H4129" s="151"/>
    </row>
    <row r="4130" spans="1:8">
      <c r="A4130" s="327">
        <v>909913300</v>
      </c>
      <c r="B4130" s="329" t="s">
        <v>4648</v>
      </c>
      <c r="C4130" s="23"/>
      <c r="D4130" s="23">
        <v>100</v>
      </c>
      <c r="E4130" s="24">
        <v>289.22000000000003</v>
      </c>
      <c r="F4130" s="24">
        <f>E4130/100*$I$2*Main!$AF$2</f>
        <v>0</v>
      </c>
      <c r="G4130" s="25">
        <f>F4130*Main!$AF$4</f>
        <v>0</v>
      </c>
      <c r="H4130" s="151"/>
    </row>
    <row r="4131" spans="1:8">
      <c r="A4131" s="327">
        <v>927304800</v>
      </c>
      <c r="B4131" s="329" t="s">
        <v>4649</v>
      </c>
      <c r="C4131" s="23"/>
      <c r="D4131" s="23">
        <v>100</v>
      </c>
      <c r="E4131" s="24">
        <v>304.75</v>
      </c>
      <c r="F4131" s="24">
        <f>E4131/100*$I$2*Main!$AF$2</f>
        <v>0</v>
      </c>
      <c r="G4131" s="25">
        <f>F4131*Main!$AF$4</f>
        <v>0</v>
      </c>
      <c r="H4131" s="151"/>
    </row>
    <row r="4132" spans="1:8">
      <c r="A4132" s="327">
        <v>905113100</v>
      </c>
      <c r="B4132" s="329" t="s">
        <v>4650</v>
      </c>
      <c r="C4132" s="23" t="s">
        <v>52</v>
      </c>
      <c r="D4132" s="23">
        <v>200</v>
      </c>
      <c r="E4132" s="24">
        <v>130.27000000000001</v>
      </c>
      <c r="F4132" s="24">
        <f>E4132/100*$I$2*Main!$AF$2</f>
        <v>0</v>
      </c>
      <c r="G4132" s="25">
        <f>F4132*Main!$AF$4</f>
        <v>0</v>
      </c>
      <c r="H4132" s="151"/>
    </row>
    <row r="4133" spans="1:8">
      <c r="A4133" s="327">
        <v>905113000</v>
      </c>
      <c r="B4133" s="329" t="s">
        <v>4651</v>
      </c>
      <c r="C4133" s="23" t="s">
        <v>52</v>
      </c>
      <c r="D4133" s="23">
        <v>200</v>
      </c>
      <c r="E4133" s="24">
        <v>129.4</v>
      </c>
      <c r="F4133" s="24">
        <f>E4133/100*$I$2*Main!$AF$2</f>
        <v>0</v>
      </c>
      <c r="G4133" s="25">
        <f>F4133*Main!$AF$4</f>
        <v>0</v>
      </c>
      <c r="H4133" s="151"/>
    </row>
    <row r="4134" spans="1:8">
      <c r="A4134" s="327">
        <v>905199800</v>
      </c>
      <c r="B4134" s="329" t="s">
        <v>4652</v>
      </c>
      <c r="C4134" s="23"/>
      <c r="D4134" s="23">
        <v>50</v>
      </c>
      <c r="E4134" s="24">
        <v>1031.8900000000001</v>
      </c>
      <c r="F4134" s="24">
        <f>E4134/100*$I$2*Main!$AF$2</f>
        <v>0</v>
      </c>
      <c r="G4134" s="25">
        <f>F4134*Main!$AF$4</f>
        <v>0</v>
      </c>
      <c r="H4134" s="151"/>
    </row>
    <row r="4135" spans="1:8">
      <c r="A4135" s="327">
        <v>924845300</v>
      </c>
      <c r="B4135" s="329" t="s">
        <v>4653</v>
      </c>
      <c r="C4135" s="23" t="s">
        <v>52</v>
      </c>
      <c r="D4135" s="23">
        <v>25</v>
      </c>
      <c r="E4135" s="24">
        <v>1351.2</v>
      </c>
      <c r="F4135" s="24">
        <f>E4135/100*$I$2*Main!$AF$2</f>
        <v>0</v>
      </c>
      <c r="G4135" s="25">
        <f>F4135*Main!$AF$4</f>
        <v>0</v>
      </c>
      <c r="H4135" s="151"/>
    </row>
    <row r="4136" spans="1:8">
      <c r="A4136" s="327">
        <v>928522300</v>
      </c>
      <c r="B4136" s="329" t="s">
        <v>4654</v>
      </c>
      <c r="C4136" s="23" t="s">
        <v>52</v>
      </c>
      <c r="D4136" s="23">
        <v>25</v>
      </c>
      <c r="E4136" s="24">
        <v>1351.2</v>
      </c>
      <c r="F4136" s="24">
        <f>E4136/100*$I$2*Main!$AF$2</f>
        <v>0</v>
      </c>
      <c r="G4136" s="25">
        <f>F4136*Main!$AF$4</f>
        <v>0</v>
      </c>
      <c r="H4136" s="151"/>
    </row>
    <row r="4137" spans="1:8">
      <c r="A4137" s="327">
        <v>924845600</v>
      </c>
      <c r="B4137" s="329" t="s">
        <v>4653</v>
      </c>
      <c r="C4137" s="23" t="s">
        <v>52</v>
      </c>
      <c r="D4137" s="23">
        <v>25</v>
      </c>
      <c r="E4137" s="24">
        <v>1711.5</v>
      </c>
      <c r="F4137" s="24">
        <f>E4137/100*$I$2*Main!$AF$2</f>
        <v>0</v>
      </c>
      <c r="G4137" s="25">
        <f>F4137*Main!$AF$4</f>
        <v>0</v>
      </c>
      <c r="H4137" s="151"/>
    </row>
    <row r="4138" spans="1:8">
      <c r="A4138" s="327">
        <v>924845700</v>
      </c>
      <c r="B4138" s="329" t="s">
        <v>4654</v>
      </c>
      <c r="C4138" s="23" t="s">
        <v>52</v>
      </c>
      <c r="D4138" s="23">
        <v>25</v>
      </c>
      <c r="E4138" s="24">
        <v>1711.5</v>
      </c>
      <c r="F4138" s="24">
        <f>E4138/100*$I$2*Main!$AF$2</f>
        <v>0</v>
      </c>
      <c r="G4138" s="25">
        <f>F4138*Main!$AF$4</f>
        <v>0</v>
      </c>
      <c r="H4138" s="151"/>
    </row>
    <row r="4139" spans="1:8">
      <c r="A4139" s="327">
        <v>910121100</v>
      </c>
      <c r="B4139" s="329" t="s">
        <v>4655</v>
      </c>
      <c r="C4139" s="23"/>
      <c r="D4139" s="23">
        <v>200</v>
      </c>
      <c r="E4139" s="24">
        <v>260.7</v>
      </c>
      <c r="F4139" s="24">
        <f>E4139/100*$I$2*Main!$AF$2</f>
        <v>0</v>
      </c>
      <c r="G4139" s="25">
        <f>F4139*Main!$AF$4</f>
        <v>0</v>
      </c>
      <c r="H4139" s="151"/>
    </row>
    <row r="4140" spans="1:8">
      <c r="A4140" s="327">
        <v>924846100</v>
      </c>
      <c r="B4140" s="329" t="s">
        <v>4656</v>
      </c>
      <c r="C4140" s="23" t="s">
        <v>52</v>
      </c>
      <c r="D4140" s="23">
        <v>25</v>
      </c>
      <c r="E4140" s="24">
        <v>2229.4699999999998</v>
      </c>
      <c r="F4140" s="24">
        <f>E4140/100*$I$2*Main!$AF$2</f>
        <v>0</v>
      </c>
      <c r="G4140" s="25">
        <f>F4140*Main!$AF$4</f>
        <v>0</v>
      </c>
      <c r="H4140" s="151"/>
    </row>
    <row r="4141" spans="1:8">
      <c r="A4141" s="327">
        <v>924846000</v>
      </c>
      <c r="B4141" s="329" t="s">
        <v>4657</v>
      </c>
      <c r="C4141" s="23" t="s">
        <v>52</v>
      </c>
      <c r="D4141" s="23">
        <v>25</v>
      </c>
      <c r="E4141" s="24">
        <v>2229.4699999999998</v>
      </c>
      <c r="F4141" s="24">
        <f>E4141/100*$I$2*Main!$AF$2</f>
        <v>0</v>
      </c>
      <c r="G4141" s="25">
        <f>F4141*Main!$AF$4</f>
        <v>0</v>
      </c>
      <c r="H4141" s="151"/>
    </row>
    <row r="4142" spans="1:8">
      <c r="A4142" s="327">
        <v>930327600</v>
      </c>
      <c r="B4142" s="329" t="s">
        <v>4658</v>
      </c>
      <c r="C4142" s="23"/>
      <c r="D4142" s="23">
        <v>25</v>
      </c>
      <c r="E4142" s="24">
        <v>915.95</v>
      </c>
      <c r="F4142" s="24">
        <f>E4142/100*$I$2*Main!$AF$2</f>
        <v>0</v>
      </c>
      <c r="G4142" s="25">
        <f>F4142*Main!$AF$4</f>
        <v>0</v>
      </c>
      <c r="H4142" s="151"/>
    </row>
    <row r="4143" spans="1:8">
      <c r="A4143" s="327">
        <v>930327700</v>
      </c>
      <c r="B4143" s="329" t="s">
        <v>4659</v>
      </c>
      <c r="C4143" s="23"/>
      <c r="D4143" s="23">
        <v>25</v>
      </c>
      <c r="E4143" s="24">
        <v>915.95</v>
      </c>
      <c r="F4143" s="24">
        <f>E4143/100*$I$2*Main!$AF$2</f>
        <v>0</v>
      </c>
      <c r="G4143" s="25">
        <f>F4143*Main!$AF$4</f>
        <v>0</v>
      </c>
      <c r="H4143" s="151"/>
    </row>
    <row r="4144" spans="1:8">
      <c r="A4144" s="327">
        <v>930326600</v>
      </c>
      <c r="B4144" s="329" t="s">
        <v>4660</v>
      </c>
      <c r="C4144" s="23"/>
      <c r="D4144" s="23">
        <v>25</v>
      </c>
      <c r="E4144" s="24">
        <v>915.95</v>
      </c>
      <c r="F4144" s="24">
        <f>E4144/100*$I$2*Main!$AF$2</f>
        <v>0</v>
      </c>
      <c r="G4144" s="25">
        <f>F4144*Main!$AF$4</f>
        <v>0</v>
      </c>
      <c r="H4144" s="151"/>
    </row>
    <row r="4145" spans="1:8">
      <c r="A4145" s="327">
        <v>930327000</v>
      </c>
      <c r="B4145" s="329" t="s">
        <v>4661</v>
      </c>
      <c r="C4145" s="23"/>
      <c r="D4145" s="23">
        <v>25</v>
      </c>
      <c r="E4145" s="24">
        <v>915.95</v>
      </c>
      <c r="F4145" s="24">
        <f>E4145/100*$I$2*Main!$AF$2</f>
        <v>0</v>
      </c>
      <c r="G4145" s="25">
        <f>F4145*Main!$AF$4</f>
        <v>0</v>
      </c>
      <c r="H4145" s="151"/>
    </row>
    <row r="4146" spans="1:8">
      <c r="A4146" s="327">
        <v>922920900</v>
      </c>
      <c r="B4146" s="329" t="s">
        <v>4662</v>
      </c>
      <c r="C4146" s="23"/>
      <c r="D4146" s="23">
        <v>25</v>
      </c>
      <c r="E4146" s="24">
        <v>915.95</v>
      </c>
      <c r="F4146" s="24">
        <f>E4146/100*$I$2*Main!$AF$2</f>
        <v>0</v>
      </c>
      <c r="G4146" s="25">
        <f>F4146*Main!$AF$4</f>
        <v>0</v>
      </c>
      <c r="H4146" s="151"/>
    </row>
    <row r="4147" spans="1:8">
      <c r="A4147" s="327">
        <v>922921000</v>
      </c>
      <c r="B4147" s="329" t="s">
        <v>4663</v>
      </c>
      <c r="C4147" s="23"/>
      <c r="D4147" s="23">
        <v>25</v>
      </c>
      <c r="E4147" s="24">
        <v>915.95</v>
      </c>
      <c r="F4147" s="24">
        <f>E4147/100*$I$2*Main!$AF$2</f>
        <v>0</v>
      </c>
      <c r="G4147" s="25">
        <f>F4147*Main!$AF$4</f>
        <v>0</v>
      </c>
      <c r="H4147" s="151"/>
    </row>
    <row r="4148" spans="1:8">
      <c r="A4148" s="327">
        <v>922921100</v>
      </c>
      <c r="B4148" s="329" t="s">
        <v>4658</v>
      </c>
      <c r="C4148" s="23"/>
      <c r="D4148" s="23">
        <v>25</v>
      </c>
      <c r="E4148" s="24">
        <v>915.95</v>
      </c>
      <c r="F4148" s="24">
        <f>E4148/100*$I$2*Main!$AF$2</f>
        <v>0</v>
      </c>
      <c r="G4148" s="25">
        <f>F4148*Main!$AF$4</f>
        <v>0</v>
      </c>
      <c r="H4148" s="151"/>
    </row>
    <row r="4149" spans="1:8">
      <c r="A4149" s="327">
        <v>922921200</v>
      </c>
      <c r="B4149" s="329" t="s">
        <v>4659</v>
      </c>
      <c r="C4149" s="23"/>
      <c r="D4149" s="23">
        <v>25</v>
      </c>
      <c r="E4149" s="24">
        <v>915.95</v>
      </c>
      <c r="F4149" s="24">
        <f>E4149/100*$I$2*Main!$AF$2</f>
        <v>0</v>
      </c>
      <c r="G4149" s="25">
        <f>F4149*Main!$AF$4</f>
        <v>0</v>
      </c>
      <c r="H4149" s="151"/>
    </row>
    <row r="4150" spans="1:8">
      <c r="A4150" s="327">
        <v>914645101</v>
      </c>
      <c r="B4150" s="329" t="s">
        <v>4664</v>
      </c>
      <c r="C4150" s="23" t="s">
        <v>52</v>
      </c>
      <c r="D4150" s="23">
        <v>100</v>
      </c>
      <c r="E4150" s="24">
        <v>743.71</v>
      </c>
      <c r="F4150" s="24">
        <f>E4150/100*$I$2*Main!$AF$2</f>
        <v>0</v>
      </c>
      <c r="G4150" s="25">
        <f>F4150*Main!$AF$4</f>
        <v>0</v>
      </c>
      <c r="H4150" s="151"/>
    </row>
    <row r="4151" spans="1:8">
      <c r="A4151" s="327">
        <v>914643001</v>
      </c>
      <c r="B4151" s="329" t="s">
        <v>4665</v>
      </c>
      <c r="C4151" s="23"/>
      <c r="D4151" s="23">
        <v>100</v>
      </c>
      <c r="E4151" s="24">
        <v>743.71</v>
      </c>
      <c r="F4151" s="24">
        <f>E4151/100*$I$2*Main!$AF$2</f>
        <v>0</v>
      </c>
      <c r="G4151" s="25">
        <f>F4151*Main!$AF$4</f>
        <v>0</v>
      </c>
      <c r="H4151" s="151"/>
    </row>
    <row r="4152" spans="1:8">
      <c r="A4152" s="327">
        <v>914642901</v>
      </c>
      <c r="B4152" s="329" t="s">
        <v>4666</v>
      </c>
      <c r="C4152" s="23"/>
      <c r="D4152" s="23">
        <v>100</v>
      </c>
      <c r="E4152" s="24">
        <v>743.71</v>
      </c>
      <c r="F4152" s="24">
        <f>E4152/100*$I$2*Main!$AF$2</f>
        <v>0</v>
      </c>
      <c r="G4152" s="25">
        <f>F4152*Main!$AF$4</f>
        <v>0</v>
      </c>
      <c r="H4152" s="151"/>
    </row>
    <row r="4153" spans="1:8">
      <c r="A4153" s="327">
        <v>914642801</v>
      </c>
      <c r="B4153" s="329" t="s">
        <v>4667</v>
      </c>
      <c r="C4153" s="23"/>
      <c r="D4153" s="23">
        <v>100</v>
      </c>
      <c r="E4153" s="24">
        <v>743.71</v>
      </c>
      <c r="F4153" s="24">
        <f>E4153/100*$I$2*Main!$AF$2</f>
        <v>0</v>
      </c>
      <c r="G4153" s="25">
        <f>F4153*Main!$AF$4</f>
        <v>0</v>
      </c>
      <c r="H4153" s="151"/>
    </row>
    <row r="4154" spans="1:8">
      <c r="A4154" s="327">
        <v>914807500</v>
      </c>
      <c r="B4154" s="329" t="s">
        <v>4668</v>
      </c>
      <c r="C4154" s="23" t="s">
        <v>52</v>
      </c>
      <c r="D4154" s="23">
        <v>50</v>
      </c>
      <c r="E4154" s="24">
        <v>1014.06</v>
      </c>
      <c r="F4154" s="24">
        <f>E4154/100*$I$2*Main!$AF$2</f>
        <v>0</v>
      </c>
      <c r="G4154" s="25">
        <f>F4154*Main!$AF$4</f>
        <v>0</v>
      </c>
      <c r="H4154" s="151"/>
    </row>
    <row r="4155" spans="1:8">
      <c r="A4155" s="327">
        <v>914807600</v>
      </c>
      <c r="B4155" s="329" t="s">
        <v>4669</v>
      </c>
      <c r="C4155" s="23" t="s">
        <v>52</v>
      </c>
      <c r="D4155" s="23">
        <v>50</v>
      </c>
      <c r="E4155" s="24">
        <v>1014.06</v>
      </c>
      <c r="F4155" s="24">
        <f>E4155/100*$I$2*Main!$AF$2</f>
        <v>0</v>
      </c>
      <c r="G4155" s="25">
        <f>F4155*Main!$AF$4</f>
        <v>0</v>
      </c>
      <c r="H4155" s="151"/>
    </row>
    <row r="4156" spans="1:8">
      <c r="A4156" s="327">
        <v>920614100</v>
      </c>
      <c r="B4156" s="329" t="s">
        <v>4670</v>
      </c>
      <c r="C4156" s="23" t="s">
        <v>52</v>
      </c>
      <c r="D4156" s="23">
        <v>50</v>
      </c>
      <c r="E4156" s="24">
        <v>1189.93</v>
      </c>
      <c r="F4156" s="24">
        <f>E4156/100*$I$2*Main!$AF$2</f>
        <v>0</v>
      </c>
      <c r="G4156" s="25">
        <f>F4156*Main!$AF$4</f>
        <v>0</v>
      </c>
      <c r="H4156" s="151"/>
    </row>
    <row r="4157" spans="1:8">
      <c r="A4157" s="327">
        <v>920614200</v>
      </c>
      <c r="B4157" s="329" t="s">
        <v>4671</v>
      </c>
      <c r="C4157" s="23" t="s">
        <v>52</v>
      </c>
      <c r="D4157" s="23">
        <v>50</v>
      </c>
      <c r="E4157" s="24">
        <v>1189.93</v>
      </c>
      <c r="F4157" s="24">
        <f>E4157/100*$I$2*Main!$AF$2</f>
        <v>0</v>
      </c>
      <c r="G4157" s="25">
        <f>F4157*Main!$AF$4</f>
        <v>0</v>
      </c>
      <c r="H4157" s="151"/>
    </row>
    <row r="4158" spans="1:8">
      <c r="A4158" s="327">
        <v>920614300</v>
      </c>
      <c r="B4158" s="329" t="s">
        <v>4672</v>
      </c>
      <c r="C4158" s="23"/>
      <c r="D4158" s="23">
        <v>50</v>
      </c>
      <c r="E4158" s="24">
        <v>1189.93</v>
      </c>
      <c r="F4158" s="24">
        <f>E4158/100*$I$2*Main!$AF$2</f>
        <v>0</v>
      </c>
      <c r="G4158" s="25">
        <f>F4158*Main!$AF$4</f>
        <v>0</v>
      </c>
      <c r="H4158" s="151"/>
    </row>
    <row r="4159" spans="1:8">
      <c r="A4159" s="327">
        <v>920614400</v>
      </c>
      <c r="B4159" s="329" t="s">
        <v>4673</v>
      </c>
      <c r="C4159" s="23"/>
      <c r="D4159" s="23">
        <v>50</v>
      </c>
      <c r="E4159" s="24">
        <v>1189.93</v>
      </c>
      <c r="F4159" s="24">
        <f>E4159/100*$I$2*Main!$AF$2</f>
        <v>0</v>
      </c>
      <c r="G4159" s="25">
        <f>F4159*Main!$AF$4</f>
        <v>0</v>
      </c>
      <c r="H4159" s="151"/>
    </row>
    <row r="4160" spans="1:8">
      <c r="A4160" s="327">
        <v>924082900</v>
      </c>
      <c r="B4160" s="329" t="s">
        <v>4674</v>
      </c>
      <c r="C4160" s="23" t="s">
        <v>52</v>
      </c>
      <c r="D4160" s="23">
        <v>50</v>
      </c>
      <c r="E4160" s="24">
        <v>1189.93</v>
      </c>
      <c r="F4160" s="24">
        <f>E4160/100*$I$2*Main!$AF$2</f>
        <v>0</v>
      </c>
      <c r="G4160" s="25">
        <f>F4160*Main!$AF$4</f>
        <v>0</v>
      </c>
      <c r="H4160" s="151"/>
    </row>
    <row r="4161" spans="1:8">
      <c r="A4161" s="327">
        <v>924083000</v>
      </c>
      <c r="B4161" s="329" t="s">
        <v>4675</v>
      </c>
      <c r="C4161" s="23" t="s">
        <v>52</v>
      </c>
      <c r="D4161" s="23">
        <v>50</v>
      </c>
      <c r="E4161" s="24">
        <v>1189.93</v>
      </c>
      <c r="F4161" s="24">
        <f>E4161/100*$I$2*Main!$AF$2</f>
        <v>0</v>
      </c>
      <c r="G4161" s="25">
        <f>F4161*Main!$AF$4</f>
        <v>0</v>
      </c>
      <c r="H4161" s="151"/>
    </row>
    <row r="4162" spans="1:8">
      <c r="A4162" s="327">
        <v>902050000</v>
      </c>
      <c r="B4162" s="329" t="s">
        <v>4676</v>
      </c>
      <c r="C4162" s="23" t="s">
        <v>52</v>
      </c>
      <c r="D4162" s="23">
        <v>50</v>
      </c>
      <c r="E4162" s="24">
        <v>476.21</v>
      </c>
      <c r="F4162" s="24">
        <f>E4162/100*$I$2*Main!$AF$2</f>
        <v>0</v>
      </c>
      <c r="G4162" s="25">
        <f>F4162*Main!$AF$4</f>
        <v>0</v>
      </c>
      <c r="H4162" s="151"/>
    </row>
    <row r="4163" spans="1:8">
      <c r="A4163" s="327">
        <v>902886900</v>
      </c>
      <c r="B4163" s="329" t="s">
        <v>4677</v>
      </c>
      <c r="C4163" s="23"/>
      <c r="D4163" s="23">
        <v>50</v>
      </c>
      <c r="E4163" s="24">
        <v>526.21</v>
      </c>
      <c r="F4163" s="24">
        <f>E4163/100*$I$2*Main!$AF$2</f>
        <v>0</v>
      </c>
      <c r="G4163" s="25">
        <f>F4163*Main!$AF$4</f>
        <v>0</v>
      </c>
      <c r="H4163" s="151"/>
    </row>
    <row r="4164" spans="1:8">
      <c r="A4164" s="327">
        <v>902882500</v>
      </c>
      <c r="B4164" s="329" t="s">
        <v>4678</v>
      </c>
      <c r="C4164" s="23"/>
      <c r="D4164" s="23">
        <v>50</v>
      </c>
      <c r="E4164" s="24">
        <v>526.21</v>
      </c>
      <c r="F4164" s="24">
        <f>E4164/100*$I$2*Main!$AF$2</f>
        <v>0</v>
      </c>
      <c r="G4164" s="25">
        <f>F4164*Main!$AF$4</f>
        <v>0</v>
      </c>
      <c r="H4164" s="151"/>
    </row>
    <row r="4165" spans="1:8">
      <c r="A4165" s="327">
        <v>911623100</v>
      </c>
      <c r="B4165" s="329" t="s">
        <v>4679</v>
      </c>
      <c r="C4165" s="23"/>
      <c r="D4165" s="23">
        <v>1000</v>
      </c>
      <c r="E4165" s="24">
        <v>22.66</v>
      </c>
      <c r="F4165" s="24">
        <f>E4165/100*$I$2*Main!$AF$2</f>
        <v>0</v>
      </c>
      <c r="G4165" s="25">
        <f>F4165*Main!$AF$4</f>
        <v>0</v>
      </c>
      <c r="H4165" s="151"/>
    </row>
    <row r="4166" spans="1:8">
      <c r="A4166" s="327">
        <v>480137500</v>
      </c>
      <c r="B4166" s="329" t="s">
        <v>4680</v>
      </c>
      <c r="C4166" s="23"/>
      <c r="D4166" s="23">
        <v>50</v>
      </c>
      <c r="E4166" s="24">
        <v>564.53</v>
      </c>
      <c r="F4166" s="24">
        <f>E4166/100*$I$2*Main!$AF$2</f>
        <v>0</v>
      </c>
      <c r="G4166" s="25">
        <f>F4166*Main!$AF$4</f>
        <v>0</v>
      </c>
      <c r="H4166" s="151"/>
    </row>
    <row r="4167" spans="1:8">
      <c r="A4167" s="327">
        <v>480102700</v>
      </c>
      <c r="B4167" s="329" t="s">
        <v>4681</v>
      </c>
      <c r="C4167" s="23" t="s">
        <v>52</v>
      </c>
      <c r="D4167" s="23">
        <v>50</v>
      </c>
      <c r="E4167" s="24">
        <v>763.58</v>
      </c>
      <c r="F4167" s="24">
        <f>E4167/100*$I$2*Main!$AF$2</f>
        <v>0</v>
      </c>
      <c r="G4167" s="25">
        <f>F4167*Main!$AF$4</f>
        <v>0</v>
      </c>
      <c r="H4167" s="151"/>
    </row>
    <row r="4168" spans="1:8">
      <c r="A4168" s="327">
        <v>902884900</v>
      </c>
      <c r="B4168" s="329" t="s">
        <v>4682</v>
      </c>
      <c r="C4168" s="23"/>
      <c r="D4168" s="23">
        <v>50</v>
      </c>
      <c r="E4168" s="24">
        <v>763.58</v>
      </c>
      <c r="F4168" s="24">
        <f>E4168/100*$I$2*Main!$AF$2</f>
        <v>0</v>
      </c>
      <c r="G4168" s="25">
        <f>F4168*Main!$AF$4</f>
        <v>0</v>
      </c>
      <c r="H4168" s="151"/>
    </row>
    <row r="4169" spans="1:8">
      <c r="A4169" s="327">
        <v>904589600</v>
      </c>
      <c r="B4169" s="329" t="s">
        <v>4683</v>
      </c>
      <c r="C4169" s="23" t="s">
        <v>52</v>
      </c>
      <c r="D4169" s="23">
        <v>50</v>
      </c>
      <c r="E4169" s="24">
        <v>396.53</v>
      </c>
      <c r="F4169" s="24">
        <f>E4169/100*$I$2*Main!$AF$2</f>
        <v>0</v>
      </c>
      <c r="G4169" s="25">
        <f>F4169*Main!$AF$4</f>
        <v>0</v>
      </c>
      <c r="H4169" s="151"/>
    </row>
    <row r="4170" spans="1:8">
      <c r="A4170" s="327">
        <v>999006000</v>
      </c>
      <c r="B4170" s="329" t="s">
        <v>4684</v>
      </c>
      <c r="C4170" s="23"/>
      <c r="D4170" s="23">
        <v>1000</v>
      </c>
      <c r="E4170" s="24">
        <v>43.5</v>
      </c>
      <c r="F4170" s="24">
        <f>E4170/100*$I$2*Main!$AF$2</f>
        <v>0</v>
      </c>
      <c r="G4170" s="25">
        <f>F4170*Main!$AF$4</f>
        <v>0</v>
      </c>
      <c r="H4170" s="151"/>
    </row>
    <row r="4171" spans="1:8">
      <c r="A4171" s="327">
        <v>999006001</v>
      </c>
      <c r="B4171" s="329" t="s">
        <v>4685</v>
      </c>
      <c r="C4171" s="23"/>
      <c r="D4171" s="23">
        <v>500</v>
      </c>
      <c r="E4171" s="24">
        <v>34.6</v>
      </c>
      <c r="F4171" s="24">
        <f>E4171/100*$I$2*Main!$AF$2</f>
        <v>0</v>
      </c>
      <c r="G4171" s="25">
        <f>F4171*Main!$AF$4</f>
        <v>0</v>
      </c>
      <c r="H4171" s="151"/>
    </row>
    <row r="4172" spans="1:8">
      <c r="A4172" s="327">
        <v>999005906</v>
      </c>
      <c r="B4172" s="329" t="s">
        <v>4686</v>
      </c>
      <c r="C4172" s="23"/>
      <c r="D4172" s="23">
        <v>50</v>
      </c>
      <c r="E4172" s="24">
        <v>1007.08</v>
      </c>
      <c r="F4172" s="24">
        <f>E4172/100*$I$2*Main!$AF$2</f>
        <v>0</v>
      </c>
      <c r="G4172" s="25">
        <f>F4172*Main!$AF$4</f>
        <v>0</v>
      </c>
      <c r="H4172" s="151"/>
    </row>
    <row r="4173" spans="1:8">
      <c r="A4173" s="327">
        <v>902811600</v>
      </c>
      <c r="B4173" s="329" t="s">
        <v>4687</v>
      </c>
      <c r="C4173" s="23"/>
      <c r="D4173" s="23">
        <v>50</v>
      </c>
      <c r="E4173" s="24">
        <v>1007.08</v>
      </c>
      <c r="F4173" s="24">
        <f>E4173/100*$I$2*Main!$AF$2</f>
        <v>0</v>
      </c>
      <c r="G4173" s="25">
        <f>F4173*Main!$AF$4</f>
        <v>0</v>
      </c>
      <c r="H4173" s="151"/>
    </row>
    <row r="4174" spans="1:8">
      <c r="A4174" s="327">
        <v>902809400</v>
      </c>
      <c r="B4174" s="329" t="s">
        <v>4688</v>
      </c>
      <c r="C4174" s="23"/>
      <c r="D4174" s="23">
        <v>50</v>
      </c>
      <c r="E4174" s="24">
        <v>1016.75</v>
      </c>
      <c r="F4174" s="24">
        <f>E4174/100*$I$2*Main!$AF$2</f>
        <v>0</v>
      </c>
      <c r="G4174" s="25">
        <f>F4174*Main!$AF$4</f>
        <v>0</v>
      </c>
      <c r="H4174" s="151"/>
    </row>
    <row r="4175" spans="1:8">
      <c r="A4175" s="327">
        <v>912878100</v>
      </c>
      <c r="B4175" s="329" t="s">
        <v>4652</v>
      </c>
      <c r="C4175" s="23"/>
      <c r="D4175" s="23">
        <v>50</v>
      </c>
      <c r="E4175" s="24">
        <v>1007.08</v>
      </c>
      <c r="F4175" s="24">
        <f>E4175/100*$I$2*Main!$AF$2</f>
        <v>0</v>
      </c>
      <c r="G4175" s="25">
        <f>F4175*Main!$AF$4</f>
        <v>0</v>
      </c>
      <c r="H4175" s="151"/>
    </row>
    <row r="4176" spans="1:8">
      <c r="A4176" s="327">
        <v>903108100</v>
      </c>
      <c r="B4176" s="329" t="s">
        <v>4689</v>
      </c>
      <c r="C4176" s="23"/>
      <c r="D4176" s="23">
        <v>50</v>
      </c>
      <c r="E4176" s="24">
        <v>1032.97</v>
      </c>
      <c r="F4176" s="24">
        <f>E4176/100*$I$2*Main!$AF$2</f>
        <v>0</v>
      </c>
      <c r="G4176" s="25">
        <f>F4176*Main!$AF$4</f>
        <v>0</v>
      </c>
      <c r="H4176" s="151"/>
    </row>
    <row r="4177" spans="1:8">
      <c r="A4177" s="327">
        <v>906653000</v>
      </c>
      <c r="B4177" s="329" t="s">
        <v>4690</v>
      </c>
      <c r="C4177" s="23"/>
      <c r="D4177" s="23">
        <v>50</v>
      </c>
      <c r="E4177" s="24">
        <v>1007.08</v>
      </c>
      <c r="F4177" s="24">
        <f>E4177/100*$I$2*Main!$AF$2</f>
        <v>0</v>
      </c>
      <c r="G4177" s="25">
        <f>F4177*Main!$AF$4</f>
        <v>0</v>
      </c>
      <c r="H4177" s="151"/>
    </row>
    <row r="4178" spans="1:8">
      <c r="A4178" s="327">
        <v>906607200</v>
      </c>
      <c r="B4178" s="329" t="s">
        <v>4691</v>
      </c>
      <c r="C4178" s="23"/>
      <c r="D4178" s="23">
        <v>50</v>
      </c>
      <c r="E4178" s="24">
        <v>1007.08</v>
      </c>
      <c r="F4178" s="24">
        <f>E4178/100*$I$2*Main!$AF$2</f>
        <v>0</v>
      </c>
      <c r="G4178" s="25">
        <f>F4178*Main!$AF$4</f>
        <v>0</v>
      </c>
      <c r="H4178" s="151"/>
    </row>
    <row r="4179" spans="1:8">
      <c r="A4179" s="327">
        <v>906702000</v>
      </c>
      <c r="B4179" s="329" t="s">
        <v>4692</v>
      </c>
      <c r="C4179" s="23"/>
      <c r="D4179" s="23">
        <v>50</v>
      </c>
      <c r="E4179" s="24">
        <v>1007.08</v>
      </c>
      <c r="F4179" s="24">
        <f>E4179/100*$I$2*Main!$AF$2</f>
        <v>0</v>
      </c>
      <c r="G4179" s="25">
        <f>F4179*Main!$AF$4</f>
        <v>0</v>
      </c>
      <c r="H4179" s="151"/>
    </row>
    <row r="4180" spans="1:8">
      <c r="A4180" s="327">
        <v>915419100</v>
      </c>
      <c r="B4180" s="329" t="s">
        <v>4693</v>
      </c>
      <c r="C4180" s="23"/>
      <c r="D4180" s="23">
        <v>50</v>
      </c>
      <c r="E4180" s="24">
        <v>1539.67</v>
      </c>
      <c r="F4180" s="24">
        <f>E4180/100*$I$2*Main!$AF$2</f>
        <v>0</v>
      </c>
      <c r="G4180" s="25">
        <f>F4180*Main!$AF$4</f>
        <v>0</v>
      </c>
      <c r="H4180" s="151"/>
    </row>
    <row r="4181" spans="1:8">
      <c r="A4181" s="327">
        <v>915419200</v>
      </c>
      <c r="B4181" s="329" t="s">
        <v>4694</v>
      </c>
      <c r="C4181" s="23"/>
      <c r="D4181" s="23">
        <v>50</v>
      </c>
      <c r="E4181" s="24">
        <v>1539.67</v>
      </c>
      <c r="F4181" s="24">
        <f>E4181/100*$I$2*Main!$AF$2</f>
        <v>0</v>
      </c>
      <c r="G4181" s="25">
        <f>F4181*Main!$AF$4</f>
        <v>0</v>
      </c>
      <c r="H4181" s="151"/>
    </row>
    <row r="4182" spans="1:8">
      <c r="A4182" s="327">
        <v>915534700</v>
      </c>
      <c r="B4182" s="329" t="s">
        <v>4695</v>
      </c>
      <c r="C4182" s="23"/>
      <c r="D4182" s="23">
        <v>25</v>
      </c>
      <c r="E4182" s="24">
        <v>2389.58</v>
      </c>
      <c r="F4182" s="24">
        <f>E4182/100*$I$2*Main!$AF$2</f>
        <v>0</v>
      </c>
      <c r="G4182" s="25">
        <f>F4182*Main!$AF$4</f>
        <v>0</v>
      </c>
      <c r="H4182" s="151"/>
    </row>
    <row r="4183" spans="1:8">
      <c r="A4183" s="327">
        <v>919512000</v>
      </c>
      <c r="B4183" s="329" t="s">
        <v>4696</v>
      </c>
      <c r="C4183" s="23"/>
      <c r="D4183" s="23">
        <v>25</v>
      </c>
      <c r="E4183" s="24">
        <v>2389.58</v>
      </c>
      <c r="F4183" s="24">
        <f>E4183/100*$I$2*Main!$AF$2</f>
        <v>0</v>
      </c>
      <c r="G4183" s="25">
        <f>F4183*Main!$AF$4</f>
        <v>0</v>
      </c>
      <c r="H4183" s="151"/>
    </row>
    <row r="4184" spans="1:8">
      <c r="A4184" s="327">
        <v>915534600</v>
      </c>
      <c r="B4184" s="329" t="s">
        <v>4697</v>
      </c>
      <c r="C4184" s="23"/>
      <c r="D4184" s="23">
        <v>25</v>
      </c>
      <c r="E4184" s="24">
        <v>2389.58</v>
      </c>
      <c r="F4184" s="24">
        <f>E4184/100*$I$2*Main!$AF$2</f>
        <v>0</v>
      </c>
      <c r="G4184" s="25">
        <f>F4184*Main!$AF$4</f>
        <v>0</v>
      </c>
      <c r="H4184" s="151"/>
    </row>
    <row r="4185" spans="1:8">
      <c r="A4185" s="327">
        <v>919511900</v>
      </c>
      <c r="B4185" s="329" t="s">
        <v>4698</v>
      </c>
      <c r="C4185" s="23"/>
      <c r="D4185" s="23">
        <v>25</v>
      </c>
      <c r="E4185" s="24">
        <v>2389.58</v>
      </c>
      <c r="F4185" s="24">
        <f>E4185/100*$I$2*Main!$AF$2</f>
        <v>0</v>
      </c>
      <c r="G4185" s="25">
        <f>F4185*Main!$AF$4</f>
        <v>0</v>
      </c>
      <c r="H4185" s="151"/>
    </row>
    <row r="4186" spans="1:8">
      <c r="A4186" s="327">
        <v>903016400</v>
      </c>
      <c r="B4186" s="329" t="s">
        <v>4683</v>
      </c>
      <c r="C4186" s="23"/>
      <c r="D4186" s="23">
        <v>100</v>
      </c>
      <c r="E4186" s="24">
        <v>500.21</v>
      </c>
      <c r="F4186" s="24">
        <f>E4186/100*$I$2*Main!$AF$2</f>
        <v>0</v>
      </c>
      <c r="G4186" s="25">
        <f>F4186*Main!$AF$4</f>
        <v>0</v>
      </c>
      <c r="H4186" s="151"/>
    </row>
    <row r="4187" spans="1:8">
      <c r="A4187" s="327">
        <v>919354200</v>
      </c>
      <c r="B4187" s="329" t="s">
        <v>4699</v>
      </c>
      <c r="C4187" s="23"/>
      <c r="D4187" s="23">
        <v>100</v>
      </c>
      <c r="E4187" s="24">
        <v>566.48</v>
      </c>
      <c r="F4187" s="24">
        <f>E4187/100*$I$2*Main!$AF$2</f>
        <v>0</v>
      </c>
      <c r="G4187" s="25">
        <f>F4187*Main!$AF$4</f>
        <v>0</v>
      </c>
      <c r="H4187" s="151"/>
    </row>
    <row r="4188" spans="1:8">
      <c r="A4188" s="327">
        <v>904899600</v>
      </c>
      <c r="B4188" s="329" t="s">
        <v>4700</v>
      </c>
      <c r="C4188" s="23"/>
      <c r="D4188" s="23">
        <v>50</v>
      </c>
      <c r="E4188" s="24">
        <v>572.16</v>
      </c>
      <c r="F4188" s="24">
        <f>E4188/100*$I$2*Main!$AF$2</f>
        <v>0</v>
      </c>
      <c r="G4188" s="25">
        <f>F4188*Main!$AF$4</f>
        <v>0</v>
      </c>
      <c r="H4188" s="151"/>
    </row>
    <row r="4189" spans="1:8">
      <c r="A4189" s="327">
        <v>913456700</v>
      </c>
      <c r="B4189" s="329" t="s">
        <v>4701</v>
      </c>
      <c r="C4189" s="23"/>
      <c r="D4189" s="23">
        <v>25</v>
      </c>
      <c r="E4189" s="24">
        <v>1253.22</v>
      </c>
      <c r="F4189" s="24">
        <f>E4189/100*$I$2*Main!$AF$2</f>
        <v>0</v>
      </c>
      <c r="G4189" s="25">
        <f>F4189*Main!$AF$4</f>
        <v>0</v>
      </c>
      <c r="H4189" s="151"/>
    </row>
    <row r="4190" spans="1:8">
      <c r="A4190" s="327">
        <v>911884500</v>
      </c>
      <c r="B4190" s="329" t="s">
        <v>4702</v>
      </c>
      <c r="C4190" s="23"/>
      <c r="D4190" s="23">
        <v>25</v>
      </c>
      <c r="E4190" s="24">
        <v>1253.22</v>
      </c>
      <c r="F4190" s="24">
        <f>E4190/100*$I$2*Main!$AF$2</f>
        <v>0</v>
      </c>
      <c r="G4190" s="25">
        <f>F4190*Main!$AF$4</f>
        <v>0</v>
      </c>
      <c r="H4190" s="151"/>
    </row>
    <row r="4191" spans="1:8">
      <c r="A4191" s="327">
        <v>913456800</v>
      </c>
      <c r="B4191" s="329" t="s">
        <v>4702</v>
      </c>
      <c r="C4191" s="23"/>
      <c r="D4191" s="23">
        <v>25</v>
      </c>
      <c r="E4191" s="24">
        <v>1253.22</v>
      </c>
      <c r="F4191" s="24">
        <f>E4191/100*$I$2*Main!$AF$2</f>
        <v>0</v>
      </c>
      <c r="G4191" s="25">
        <f>F4191*Main!$AF$4</f>
        <v>0</v>
      </c>
      <c r="H4191" s="151"/>
    </row>
    <row r="4192" spans="1:8">
      <c r="A4192" s="327">
        <v>911764600</v>
      </c>
      <c r="B4192" s="329" t="s">
        <v>4703</v>
      </c>
      <c r="C4192" s="23"/>
      <c r="D4192" s="23">
        <v>50</v>
      </c>
      <c r="E4192" s="24">
        <v>1278.28</v>
      </c>
      <c r="F4192" s="24">
        <f>E4192/100*$I$2*Main!$AF$2</f>
        <v>0</v>
      </c>
      <c r="G4192" s="25">
        <f>F4192*Main!$AF$4</f>
        <v>0</v>
      </c>
      <c r="H4192" s="151"/>
    </row>
    <row r="4193" spans="1:8">
      <c r="A4193" s="327">
        <v>912931600</v>
      </c>
      <c r="B4193" s="329" t="s">
        <v>4703</v>
      </c>
      <c r="C4193" s="23"/>
      <c r="D4193" s="23">
        <v>50</v>
      </c>
      <c r="E4193" s="24">
        <v>1278.28</v>
      </c>
      <c r="F4193" s="24">
        <f>E4193/100*$I$2*Main!$AF$2</f>
        <v>0</v>
      </c>
      <c r="G4193" s="25">
        <f>F4193*Main!$AF$4</f>
        <v>0</v>
      </c>
      <c r="H4193" s="151"/>
    </row>
    <row r="4194" spans="1:8">
      <c r="A4194" s="327">
        <v>911746000</v>
      </c>
      <c r="B4194" s="329" t="s">
        <v>4704</v>
      </c>
      <c r="C4194" s="23"/>
      <c r="D4194" s="23">
        <v>50</v>
      </c>
      <c r="E4194" s="24">
        <v>1278.28</v>
      </c>
      <c r="F4194" s="24">
        <f>E4194/100*$I$2*Main!$AF$2</f>
        <v>0</v>
      </c>
      <c r="G4194" s="25">
        <f>F4194*Main!$AF$4</f>
        <v>0</v>
      </c>
      <c r="H4194" s="151"/>
    </row>
    <row r="4195" spans="1:8">
      <c r="A4195" s="327">
        <v>912931700</v>
      </c>
      <c r="B4195" s="329" t="s">
        <v>4704</v>
      </c>
      <c r="C4195" s="23"/>
      <c r="D4195" s="23">
        <v>25</v>
      </c>
      <c r="E4195" s="24">
        <v>1278.28</v>
      </c>
      <c r="F4195" s="24">
        <f>E4195/100*$I$2*Main!$AF$2</f>
        <v>0</v>
      </c>
      <c r="G4195" s="25">
        <f>F4195*Main!$AF$4</f>
        <v>0</v>
      </c>
      <c r="H4195" s="151"/>
    </row>
    <row r="4196" spans="1:8">
      <c r="A4196" s="327">
        <v>904749900</v>
      </c>
      <c r="B4196" s="329" t="s">
        <v>4705</v>
      </c>
      <c r="C4196" s="23"/>
      <c r="D4196" s="23">
        <v>500</v>
      </c>
      <c r="E4196" s="24">
        <v>45.62</v>
      </c>
      <c r="F4196" s="24">
        <f>E4196/100*$I$2*Main!$AF$2</f>
        <v>0</v>
      </c>
      <c r="G4196" s="25">
        <f>F4196*Main!$AF$4</f>
        <v>0</v>
      </c>
      <c r="H4196" s="151"/>
    </row>
    <row r="4197" spans="1:8">
      <c r="A4197" s="327">
        <v>903017800</v>
      </c>
      <c r="B4197" s="329" t="s">
        <v>4706</v>
      </c>
      <c r="C4197" s="23"/>
      <c r="D4197" s="23">
        <v>1000</v>
      </c>
      <c r="E4197" s="24">
        <v>43.58</v>
      </c>
      <c r="F4197" s="24">
        <f>E4197/100*$I$2*Main!$AF$2</f>
        <v>0</v>
      </c>
      <c r="G4197" s="25">
        <f>F4197*Main!$AF$4</f>
        <v>0</v>
      </c>
      <c r="H4197" s="151"/>
    </row>
    <row r="4198" spans="1:8">
      <c r="A4198" s="327">
        <v>903023400</v>
      </c>
      <c r="B4198" s="329" t="s">
        <v>4707</v>
      </c>
      <c r="C4198" s="23"/>
      <c r="D4198" s="23">
        <v>500</v>
      </c>
      <c r="E4198" s="24">
        <v>76.44</v>
      </c>
      <c r="F4198" s="24">
        <f>E4198/100*$I$2*Main!$AF$2</f>
        <v>0</v>
      </c>
      <c r="G4198" s="25">
        <f>F4198*Main!$AF$4</f>
        <v>0</v>
      </c>
      <c r="H4198" s="151"/>
    </row>
    <row r="4199" spans="1:8">
      <c r="A4199" s="327">
        <v>903020700</v>
      </c>
      <c r="B4199" s="329" t="s">
        <v>4708</v>
      </c>
      <c r="C4199" s="23"/>
      <c r="D4199" s="23">
        <v>50</v>
      </c>
      <c r="E4199" s="24">
        <v>491.77</v>
      </c>
      <c r="F4199" s="24">
        <f>E4199/100*$I$2*Main!$AF$2</f>
        <v>0</v>
      </c>
      <c r="G4199" s="25">
        <f>F4199*Main!$AF$4</f>
        <v>0</v>
      </c>
      <c r="H4199" s="151"/>
    </row>
    <row r="4200" spans="1:8">
      <c r="A4200" s="327">
        <v>928819700</v>
      </c>
      <c r="B4200" s="329" t="s">
        <v>4708</v>
      </c>
      <c r="C4200" s="23"/>
      <c r="D4200" s="23">
        <v>100</v>
      </c>
      <c r="E4200" s="24">
        <v>491.77</v>
      </c>
      <c r="F4200" s="24">
        <f>E4200/100*$I$2*Main!$AF$2</f>
        <v>0</v>
      </c>
      <c r="G4200" s="25">
        <f>F4200*Main!$AF$4</f>
        <v>0</v>
      </c>
      <c r="H4200" s="151"/>
    </row>
    <row r="4201" spans="1:8" ht="15" thickBot="1">
      <c r="A4201" s="327">
        <v>903024700</v>
      </c>
      <c r="B4201" s="329" t="s">
        <v>4709</v>
      </c>
      <c r="C4201" s="23"/>
      <c r="D4201" s="23">
        <v>50</v>
      </c>
      <c r="E4201" s="24">
        <v>433.98</v>
      </c>
      <c r="F4201" s="24">
        <f>E4201/100*$I$2*Main!$AF$2</f>
        <v>0</v>
      </c>
      <c r="G4201" s="25">
        <f>F4201*Main!$AF$4</f>
        <v>0</v>
      </c>
      <c r="H4201" s="151"/>
    </row>
    <row r="4202" spans="1:8">
      <c r="A4202" s="326">
        <v>9065627</v>
      </c>
      <c r="B4202" s="329" t="s">
        <v>546</v>
      </c>
      <c r="C4202" s="23"/>
      <c r="D4202" s="320">
        <v>1</v>
      </c>
      <c r="E4202" s="24">
        <v>1121.93</v>
      </c>
      <c r="F4202" s="24">
        <f>E4202/100*$I$2*Main!$AF$2</f>
        <v>0</v>
      </c>
      <c r="G4202" s="25">
        <f>F4202*Main!$AF$4</f>
        <v>0</v>
      </c>
      <c r="H4202" s="151"/>
    </row>
    <row r="4203" spans="1:8">
      <c r="A4203" s="326">
        <v>9065628</v>
      </c>
      <c r="B4203" s="329" t="s">
        <v>547</v>
      </c>
      <c r="C4203" s="23"/>
      <c r="D4203" s="23">
        <v>1</v>
      </c>
      <c r="E4203" s="24">
        <v>1121.93</v>
      </c>
      <c r="F4203" s="24">
        <f>E4203/100*$I$2*Main!$AF$2</f>
        <v>0</v>
      </c>
      <c r="G4203" s="25">
        <f>F4203*Main!$AF$4</f>
        <v>0</v>
      </c>
      <c r="H4203" s="151"/>
    </row>
    <row r="4204" spans="1:8">
      <c r="A4204" s="326">
        <v>9065635</v>
      </c>
      <c r="B4204" s="329" t="s">
        <v>548</v>
      </c>
      <c r="C4204" s="23"/>
      <c r="D4204" s="23">
        <v>1</v>
      </c>
      <c r="E4204" s="24">
        <v>1536.9</v>
      </c>
      <c r="F4204" s="24">
        <f>E4204/100*$I$2*Main!$AF$2</f>
        <v>0</v>
      </c>
      <c r="G4204" s="25">
        <f>F4204*Main!$AF$4</f>
        <v>0</v>
      </c>
      <c r="H4204" s="151"/>
    </row>
    <row r="4205" spans="1:8">
      <c r="A4205" s="326">
        <v>9069806</v>
      </c>
      <c r="B4205" s="329" t="s">
        <v>549</v>
      </c>
      <c r="C4205" s="23"/>
      <c r="D4205" s="23">
        <v>1</v>
      </c>
      <c r="E4205" s="24">
        <v>2572.5100000000002</v>
      </c>
      <c r="F4205" s="24">
        <f>E4205/100*$I$2*Main!$AF$2</f>
        <v>0</v>
      </c>
      <c r="G4205" s="25">
        <f>F4205*Main!$AF$4</f>
        <v>0</v>
      </c>
      <c r="H4205" s="151"/>
    </row>
    <row r="4206" spans="1:8">
      <c r="A4206" s="326">
        <v>9070739</v>
      </c>
      <c r="B4206" s="329" t="s">
        <v>550</v>
      </c>
      <c r="C4206" s="23"/>
      <c r="D4206" s="23">
        <v>1</v>
      </c>
      <c r="E4206" s="24">
        <v>1467.98</v>
      </c>
      <c r="F4206" s="24">
        <f>E4206/100*$I$2*Main!$AF$2</f>
        <v>0</v>
      </c>
      <c r="G4206" s="25">
        <f>F4206*Main!$AF$4</f>
        <v>0</v>
      </c>
      <c r="H4206" s="151"/>
    </row>
    <row r="4207" spans="1:8">
      <c r="A4207" s="326">
        <v>9080838</v>
      </c>
      <c r="B4207" s="329" t="s">
        <v>551</v>
      </c>
      <c r="C4207" s="23"/>
      <c r="D4207" s="23">
        <v>1</v>
      </c>
      <c r="E4207" s="24">
        <v>1531.78</v>
      </c>
      <c r="F4207" s="24">
        <f>E4207/100*$I$2*Main!$AF$2</f>
        <v>0</v>
      </c>
      <c r="G4207" s="25">
        <f>F4207*Main!$AF$4</f>
        <v>0</v>
      </c>
      <c r="H4207" s="151"/>
    </row>
    <row r="4208" spans="1:8">
      <c r="A4208" s="326">
        <v>9080854</v>
      </c>
      <c r="B4208" s="329" t="s">
        <v>552</v>
      </c>
      <c r="C4208" s="23"/>
      <c r="D4208" s="23">
        <v>1</v>
      </c>
      <c r="E4208" s="24">
        <v>1276.49</v>
      </c>
      <c r="F4208" s="24">
        <f>E4208/100*$I$2*Main!$AF$2</f>
        <v>0</v>
      </c>
      <c r="G4208" s="25">
        <f>F4208*Main!$AF$4</f>
        <v>0</v>
      </c>
      <c r="H4208" s="151"/>
    </row>
    <row r="4209" spans="1:8">
      <c r="A4209" s="326">
        <v>9080859</v>
      </c>
      <c r="B4209" s="329" t="s">
        <v>553</v>
      </c>
      <c r="C4209" s="23"/>
      <c r="D4209" s="23">
        <v>1</v>
      </c>
      <c r="E4209" s="24">
        <v>1461.83</v>
      </c>
      <c r="F4209" s="24">
        <f>E4209/100*$I$2*Main!$AF$2</f>
        <v>0</v>
      </c>
      <c r="G4209" s="25">
        <f>F4209*Main!$AF$4</f>
        <v>0</v>
      </c>
      <c r="H4209" s="151"/>
    </row>
    <row r="4210" spans="1:8">
      <c r="A4210" s="326">
        <v>9097899</v>
      </c>
      <c r="B4210" s="329" t="s">
        <v>554</v>
      </c>
      <c r="C4210" s="23"/>
      <c r="D4210" s="23">
        <v>1</v>
      </c>
      <c r="E4210" s="24">
        <v>1686.29</v>
      </c>
      <c r="F4210" s="24">
        <f>E4210/100*$I$2*Main!$AF$2</f>
        <v>0</v>
      </c>
      <c r="G4210" s="25">
        <f>F4210*Main!$AF$4</f>
        <v>0</v>
      </c>
      <c r="H4210" s="151"/>
    </row>
    <row r="4211" spans="1:8">
      <c r="A4211" s="326">
        <v>9097900</v>
      </c>
      <c r="B4211" s="329" t="s">
        <v>555</v>
      </c>
      <c r="C4211" s="23"/>
      <c r="D4211" s="23">
        <v>1</v>
      </c>
      <c r="E4211" s="24">
        <v>1686.29</v>
      </c>
      <c r="F4211" s="24">
        <f>E4211/100*$I$2*Main!$AF$2</f>
        <v>0</v>
      </c>
      <c r="G4211" s="25">
        <f>F4211*Main!$AF$4</f>
        <v>0</v>
      </c>
      <c r="H4211" s="151"/>
    </row>
    <row r="4212" spans="1:8">
      <c r="A4212" s="326">
        <v>9097946</v>
      </c>
      <c r="B4212" s="329" t="s">
        <v>556</v>
      </c>
      <c r="C4212" s="23"/>
      <c r="D4212" s="23">
        <v>1</v>
      </c>
      <c r="E4212" s="24">
        <v>1618.85</v>
      </c>
      <c r="F4212" s="24">
        <f>E4212/100*$I$2*Main!$AF$2</f>
        <v>0</v>
      </c>
      <c r="G4212" s="25">
        <f>F4212*Main!$AF$4</f>
        <v>0</v>
      </c>
      <c r="H4212" s="151"/>
    </row>
    <row r="4213" spans="1:8">
      <c r="A4213" s="326">
        <v>9097947</v>
      </c>
      <c r="B4213" s="329" t="s">
        <v>557</v>
      </c>
      <c r="C4213" s="23"/>
      <c r="D4213" s="23">
        <v>1</v>
      </c>
      <c r="E4213" s="24">
        <v>1618.85</v>
      </c>
      <c r="F4213" s="24">
        <f>E4213/100*$I$2*Main!$AF$2</f>
        <v>0</v>
      </c>
      <c r="G4213" s="25">
        <f>F4213*Main!$AF$4</f>
        <v>0</v>
      </c>
      <c r="H4213" s="151"/>
    </row>
    <row r="4214" spans="1:8">
      <c r="A4214" s="326">
        <v>9105735</v>
      </c>
      <c r="B4214" s="329" t="s">
        <v>558</v>
      </c>
      <c r="C4214" s="23"/>
      <c r="D4214" s="23">
        <v>1</v>
      </c>
      <c r="E4214" s="24">
        <v>1946.68</v>
      </c>
      <c r="F4214" s="24">
        <f>E4214/100*$I$2*Main!$AF$2</f>
        <v>0</v>
      </c>
      <c r="G4214" s="25">
        <f>F4214*Main!$AF$4</f>
        <v>0</v>
      </c>
      <c r="H4214" s="151"/>
    </row>
    <row r="4215" spans="1:8">
      <c r="A4215" s="326">
        <v>9105737</v>
      </c>
      <c r="B4215" s="329" t="s">
        <v>559</v>
      </c>
      <c r="C4215" s="23"/>
      <c r="D4215" s="23">
        <v>1</v>
      </c>
      <c r="E4215" s="24">
        <v>1946.68</v>
      </c>
      <c r="F4215" s="24">
        <f>E4215/100*$I$2*Main!$AF$2</f>
        <v>0</v>
      </c>
      <c r="G4215" s="25">
        <f>F4215*Main!$AF$4</f>
        <v>0</v>
      </c>
      <c r="H4215" s="151"/>
    </row>
    <row r="4216" spans="1:8">
      <c r="A4216" s="326">
        <v>9105738</v>
      </c>
      <c r="B4216" s="329" t="s">
        <v>560</v>
      </c>
      <c r="C4216" s="23"/>
      <c r="D4216" s="23">
        <v>1</v>
      </c>
      <c r="E4216" s="24">
        <v>1616.33</v>
      </c>
      <c r="F4216" s="24">
        <f>E4216/100*$I$2*Main!$AF$2</f>
        <v>0</v>
      </c>
      <c r="G4216" s="25">
        <f>F4216*Main!$AF$4</f>
        <v>0</v>
      </c>
      <c r="H4216" s="151"/>
    </row>
    <row r="4217" spans="1:8">
      <c r="A4217" s="326">
        <v>9105739</v>
      </c>
      <c r="B4217" s="329" t="s">
        <v>561</v>
      </c>
      <c r="C4217" s="23"/>
      <c r="D4217" s="23">
        <v>1</v>
      </c>
      <c r="E4217" s="24">
        <v>1616.33</v>
      </c>
      <c r="F4217" s="24">
        <f>E4217/100*$I$2*Main!$AF$2</f>
        <v>0</v>
      </c>
      <c r="G4217" s="25">
        <f>F4217*Main!$AF$4</f>
        <v>0</v>
      </c>
      <c r="H4217" s="151"/>
    </row>
    <row r="4218" spans="1:8">
      <c r="A4218" s="326">
        <v>9105743</v>
      </c>
      <c r="B4218" s="329" t="s">
        <v>562</v>
      </c>
      <c r="C4218" s="23"/>
      <c r="D4218" s="23">
        <v>1</v>
      </c>
      <c r="E4218" s="24">
        <v>1577.44</v>
      </c>
      <c r="F4218" s="24">
        <f>E4218/100*$I$2*Main!$AF$2</f>
        <v>0</v>
      </c>
      <c r="G4218" s="25">
        <f>F4218*Main!$AF$4</f>
        <v>0</v>
      </c>
      <c r="H4218" s="151"/>
    </row>
    <row r="4219" spans="1:8">
      <c r="A4219" s="326">
        <v>9105747</v>
      </c>
      <c r="B4219" s="329" t="s">
        <v>563</v>
      </c>
      <c r="C4219" s="23"/>
      <c r="D4219" s="23">
        <v>1</v>
      </c>
      <c r="E4219" s="24">
        <v>1577.44</v>
      </c>
      <c r="F4219" s="24">
        <f>E4219/100*$I$2*Main!$AF$2</f>
        <v>0</v>
      </c>
      <c r="G4219" s="25">
        <f>F4219*Main!$AF$4</f>
        <v>0</v>
      </c>
      <c r="H4219" s="151"/>
    </row>
    <row r="4220" spans="1:8">
      <c r="A4220" s="326">
        <v>9105801</v>
      </c>
      <c r="B4220" s="329" t="s">
        <v>564</v>
      </c>
      <c r="C4220" s="23"/>
      <c r="D4220" s="23">
        <v>1</v>
      </c>
      <c r="E4220" s="24">
        <v>2214.61</v>
      </c>
      <c r="F4220" s="24">
        <f>E4220/100*$I$2*Main!$AF$2</f>
        <v>0</v>
      </c>
      <c r="G4220" s="25">
        <f>F4220*Main!$AF$4</f>
        <v>0</v>
      </c>
      <c r="H4220" s="151"/>
    </row>
    <row r="4221" spans="1:8">
      <c r="A4221" s="326">
        <v>9105807</v>
      </c>
      <c r="B4221" s="329" t="s">
        <v>565</v>
      </c>
      <c r="C4221" s="23"/>
      <c r="D4221" s="23">
        <v>1</v>
      </c>
      <c r="E4221" s="24">
        <v>3567.02</v>
      </c>
      <c r="F4221" s="24">
        <f>E4221/100*$I$2*Main!$AF$2</f>
        <v>0</v>
      </c>
      <c r="G4221" s="25">
        <f>F4221*Main!$AF$4</f>
        <v>0</v>
      </c>
      <c r="H4221" s="151"/>
    </row>
    <row r="4222" spans="1:8">
      <c r="A4222" s="326">
        <v>9105809</v>
      </c>
      <c r="B4222" s="329" t="s">
        <v>566</v>
      </c>
      <c r="C4222" s="23"/>
      <c r="D4222" s="23">
        <v>1</v>
      </c>
      <c r="E4222" s="24">
        <v>4074.22</v>
      </c>
      <c r="F4222" s="24">
        <f>E4222/100*$I$2*Main!$AF$2</f>
        <v>0</v>
      </c>
      <c r="G4222" s="25">
        <f>F4222*Main!$AF$4</f>
        <v>0</v>
      </c>
      <c r="H4222" s="151"/>
    </row>
    <row r="4223" spans="1:8">
      <c r="A4223" s="326">
        <v>9105810</v>
      </c>
      <c r="B4223" s="329" t="s">
        <v>567</v>
      </c>
      <c r="C4223" s="23"/>
      <c r="D4223" s="23">
        <v>1</v>
      </c>
      <c r="E4223" s="24">
        <v>4750.3999999999996</v>
      </c>
      <c r="F4223" s="24">
        <f>E4223/100*$I$2*Main!$AF$2</f>
        <v>0</v>
      </c>
      <c r="G4223" s="25">
        <f>F4223*Main!$AF$4</f>
        <v>0</v>
      </c>
      <c r="H4223" s="151"/>
    </row>
    <row r="4224" spans="1:8">
      <c r="A4224" s="326">
        <v>9105837</v>
      </c>
      <c r="B4224" s="329" t="s">
        <v>568</v>
      </c>
      <c r="C4224" s="23"/>
      <c r="D4224" s="23">
        <v>1</v>
      </c>
      <c r="E4224" s="24">
        <v>2160.16</v>
      </c>
      <c r="F4224" s="24">
        <f>E4224/100*$I$2*Main!$AF$2</f>
        <v>0</v>
      </c>
      <c r="G4224" s="25">
        <f>F4224*Main!$AF$4</f>
        <v>0</v>
      </c>
      <c r="H4224" s="151"/>
    </row>
    <row r="4225" spans="1:8">
      <c r="A4225" s="326">
        <v>9112600</v>
      </c>
      <c r="B4225" s="329" t="s">
        <v>569</v>
      </c>
      <c r="C4225" s="23"/>
      <c r="D4225" s="23">
        <v>1</v>
      </c>
      <c r="E4225" s="24">
        <v>1408.81</v>
      </c>
      <c r="F4225" s="24">
        <f>E4225/100*$I$2*Main!$AF$2</f>
        <v>0</v>
      </c>
      <c r="G4225" s="25">
        <f>F4225*Main!$AF$4</f>
        <v>0</v>
      </c>
      <c r="H4225" s="151"/>
    </row>
    <row r="4226" spans="1:8">
      <c r="A4226" s="326">
        <v>9127132</v>
      </c>
      <c r="B4226" s="329" t="s">
        <v>4710</v>
      </c>
      <c r="C4226" s="23"/>
      <c r="D4226" s="23">
        <v>1</v>
      </c>
      <c r="E4226" s="24">
        <v>1249.82</v>
      </c>
      <c r="F4226" s="24">
        <f>E4226/100*$I$2*Main!$AF$2</f>
        <v>0</v>
      </c>
      <c r="G4226" s="25">
        <f>F4226*Main!$AF$4</f>
        <v>0</v>
      </c>
      <c r="H4226" s="151"/>
    </row>
    <row r="4227" spans="1:8">
      <c r="A4227" s="326">
        <v>9112601</v>
      </c>
      <c r="B4227" s="329" t="s">
        <v>570</v>
      </c>
      <c r="C4227" s="23"/>
      <c r="D4227" s="23">
        <v>1</v>
      </c>
      <c r="E4227" s="24">
        <v>1404.13</v>
      </c>
      <c r="F4227" s="24">
        <f>E4227/100*$I$2*Main!$AF$2</f>
        <v>0</v>
      </c>
      <c r="G4227" s="25">
        <f>F4227*Main!$AF$4</f>
        <v>0</v>
      </c>
      <c r="H4227" s="151"/>
    </row>
    <row r="4228" spans="1:8">
      <c r="A4228" s="326">
        <v>9112607</v>
      </c>
      <c r="B4228" s="329" t="s">
        <v>571</v>
      </c>
      <c r="C4228" s="23"/>
      <c r="D4228" s="23">
        <v>1</v>
      </c>
      <c r="E4228" s="24">
        <v>1119.4000000000001</v>
      </c>
      <c r="F4228" s="24">
        <f>E4228/100*$I$2*Main!$AF$2</f>
        <v>0</v>
      </c>
      <c r="G4228" s="25">
        <f>F4228*Main!$AF$4</f>
        <v>0</v>
      </c>
      <c r="H4228" s="151"/>
    </row>
    <row r="4229" spans="1:8">
      <c r="A4229" s="326">
        <v>9112664</v>
      </c>
      <c r="B4229" s="329" t="s">
        <v>572</v>
      </c>
      <c r="C4229" s="23"/>
      <c r="D4229" s="23">
        <v>1</v>
      </c>
      <c r="E4229" s="24">
        <v>1315.74</v>
      </c>
      <c r="F4229" s="24">
        <f>E4229/100*$I$2*Main!$AF$2</f>
        <v>0</v>
      </c>
      <c r="G4229" s="25">
        <f>F4229*Main!$AF$4</f>
        <v>0</v>
      </c>
      <c r="H4229" s="151"/>
    </row>
    <row r="4230" spans="1:8">
      <c r="A4230" s="326">
        <v>9112915</v>
      </c>
      <c r="B4230" s="329" t="s">
        <v>573</v>
      </c>
      <c r="C4230" s="23"/>
      <c r="D4230" s="23">
        <v>1</v>
      </c>
      <c r="E4230" s="24">
        <v>1553.95</v>
      </c>
      <c r="F4230" s="24">
        <f>E4230/100*$I$2*Main!$AF$2</f>
        <v>0</v>
      </c>
      <c r="G4230" s="25">
        <f>F4230*Main!$AF$4</f>
        <v>0</v>
      </c>
      <c r="H4230" s="151"/>
    </row>
    <row r="4231" spans="1:8">
      <c r="A4231" s="326">
        <v>9112916</v>
      </c>
      <c r="B4231" s="329" t="s">
        <v>574</v>
      </c>
      <c r="C4231" s="23"/>
      <c r="D4231" s="23">
        <v>1</v>
      </c>
      <c r="E4231" s="24">
        <v>1553.95</v>
      </c>
      <c r="F4231" s="24">
        <f>E4231/100*$I$2*Main!$AF$2</f>
        <v>0</v>
      </c>
      <c r="G4231" s="25">
        <f>F4231*Main!$AF$4</f>
        <v>0</v>
      </c>
      <c r="H4231" s="151"/>
    </row>
    <row r="4232" spans="1:8">
      <c r="A4232" s="326">
        <v>9113371</v>
      </c>
      <c r="B4232" s="329" t="s">
        <v>575</v>
      </c>
      <c r="C4232" s="23"/>
      <c r="D4232" s="23">
        <v>1</v>
      </c>
      <c r="E4232" s="24">
        <v>2512.33</v>
      </c>
      <c r="F4232" s="24">
        <f>E4232/100*$I$2*Main!$AF$2</f>
        <v>0</v>
      </c>
      <c r="G4232" s="25">
        <f>F4232*Main!$AF$4</f>
        <v>0</v>
      </c>
      <c r="H4232" s="151"/>
    </row>
    <row r="4233" spans="1:8">
      <c r="A4233" s="326">
        <v>9113400</v>
      </c>
      <c r="B4233" s="329" t="s">
        <v>576</v>
      </c>
      <c r="C4233" s="23"/>
      <c r="D4233" s="23">
        <v>1</v>
      </c>
      <c r="E4233" s="24">
        <v>1573.81</v>
      </c>
      <c r="F4233" s="24">
        <f>E4233/100*$I$2*Main!$AF$2</f>
        <v>0</v>
      </c>
      <c r="G4233" s="25">
        <f>F4233*Main!$AF$4</f>
        <v>0</v>
      </c>
      <c r="H4233" s="151"/>
    </row>
    <row r="4234" spans="1:8">
      <c r="A4234" s="326">
        <v>9113404</v>
      </c>
      <c r="B4234" s="329" t="s">
        <v>577</v>
      </c>
      <c r="C4234" s="23"/>
      <c r="D4234" s="23">
        <v>1</v>
      </c>
      <c r="E4234" s="24">
        <v>2625.48</v>
      </c>
      <c r="F4234" s="24">
        <f>E4234/100*$I$2*Main!$AF$2</f>
        <v>0</v>
      </c>
      <c r="G4234" s="25">
        <f>F4234*Main!$AF$4</f>
        <v>0</v>
      </c>
      <c r="H4234" s="151"/>
    </row>
    <row r="4235" spans="1:8">
      <c r="A4235" s="326">
        <v>9113544</v>
      </c>
      <c r="B4235" s="329" t="s">
        <v>578</v>
      </c>
      <c r="C4235" s="23"/>
      <c r="D4235" s="23">
        <v>15</v>
      </c>
      <c r="E4235" s="24">
        <v>5571.07</v>
      </c>
      <c r="F4235" s="24">
        <f>E4235/100*$I$2*Main!$AF$2</f>
        <v>0</v>
      </c>
      <c r="G4235" s="25">
        <f>F4235*Main!$AF$4</f>
        <v>0</v>
      </c>
      <c r="H4235" s="151"/>
    </row>
    <row r="4236" spans="1:8">
      <c r="A4236" s="326">
        <v>9118522</v>
      </c>
      <c r="B4236" s="329" t="s">
        <v>579</v>
      </c>
      <c r="C4236" s="23"/>
      <c r="D4236" s="23">
        <v>1</v>
      </c>
      <c r="E4236" s="24">
        <v>1513.99</v>
      </c>
      <c r="F4236" s="24">
        <f>E4236/100*$I$2*Main!$AF$2</f>
        <v>0</v>
      </c>
      <c r="G4236" s="25">
        <f>F4236*Main!$AF$4</f>
        <v>0</v>
      </c>
      <c r="H4236" s="151"/>
    </row>
    <row r="4237" spans="1:8">
      <c r="A4237" s="326">
        <v>9125413</v>
      </c>
      <c r="B4237" s="329" t="s">
        <v>580</v>
      </c>
      <c r="C4237" s="23"/>
      <c r="D4237" s="23">
        <v>1</v>
      </c>
      <c r="E4237" s="24">
        <v>3972.18</v>
      </c>
      <c r="F4237" s="24">
        <f>E4237/100*$I$2*Main!$AF$2</f>
        <v>0</v>
      </c>
      <c r="G4237" s="25">
        <f>F4237*Main!$AF$4</f>
        <v>0</v>
      </c>
      <c r="H4237" s="151"/>
    </row>
    <row r="4238" spans="1:8">
      <c r="A4238" s="326">
        <v>9125419</v>
      </c>
      <c r="B4238" s="329" t="s">
        <v>581</v>
      </c>
      <c r="C4238" s="23"/>
      <c r="D4238" s="23">
        <v>1</v>
      </c>
      <c r="E4238" s="24">
        <v>2036.51</v>
      </c>
      <c r="F4238" s="24">
        <f>E4238/100*$I$2*Main!$AF$2</f>
        <v>0</v>
      </c>
      <c r="G4238" s="25">
        <f>F4238*Main!$AF$4</f>
        <v>0</v>
      </c>
      <c r="H4238" s="151"/>
    </row>
    <row r="4239" spans="1:8">
      <c r="A4239" s="326">
        <v>9125421</v>
      </c>
      <c r="B4239" s="329" t="s">
        <v>582</v>
      </c>
      <c r="C4239" s="23"/>
      <c r="D4239" s="23">
        <v>1</v>
      </c>
      <c r="E4239" s="24">
        <v>2584.75</v>
      </c>
      <c r="F4239" s="24">
        <f>E4239/100*$I$2*Main!$AF$2</f>
        <v>0</v>
      </c>
      <c r="G4239" s="25">
        <f>F4239*Main!$AF$4</f>
        <v>0</v>
      </c>
      <c r="H4239" s="151"/>
    </row>
    <row r="4240" spans="1:8">
      <c r="A4240" s="326">
        <v>9125422</v>
      </c>
      <c r="B4240" s="329" t="s">
        <v>583</v>
      </c>
      <c r="C4240" s="23"/>
      <c r="D4240" s="23">
        <v>1</v>
      </c>
      <c r="E4240" s="24">
        <v>2741.41</v>
      </c>
      <c r="F4240" s="24">
        <f>E4240/100*$I$2*Main!$AF$2</f>
        <v>0</v>
      </c>
      <c r="G4240" s="25">
        <f>F4240*Main!$AF$4</f>
        <v>0</v>
      </c>
      <c r="H4240" s="151"/>
    </row>
    <row r="4241" spans="1:8">
      <c r="A4241" s="326">
        <v>9125423</v>
      </c>
      <c r="B4241" s="329" t="s">
        <v>584</v>
      </c>
      <c r="C4241" s="23"/>
      <c r="D4241" s="23">
        <v>1</v>
      </c>
      <c r="E4241" s="24">
        <v>2774.95</v>
      </c>
      <c r="F4241" s="24">
        <f>E4241/100*$I$2*Main!$AF$2</f>
        <v>0</v>
      </c>
      <c r="G4241" s="25">
        <f>F4241*Main!$AF$4</f>
        <v>0</v>
      </c>
      <c r="H4241" s="151"/>
    </row>
    <row r="4242" spans="1:8">
      <c r="A4242" s="96" t="s">
        <v>3340</v>
      </c>
      <c r="B4242" s="29" t="s">
        <v>3344</v>
      </c>
      <c r="C4242" s="23" t="s">
        <v>52</v>
      </c>
      <c r="D4242" s="23"/>
      <c r="E4242" s="24">
        <v>0</v>
      </c>
      <c r="F4242" s="24">
        <f>E4242/100*$I$2*Main!$AF$2</f>
        <v>0</v>
      </c>
      <c r="G4242" s="25">
        <f>F4242*Main!$AF$4</f>
        <v>0</v>
      </c>
      <c r="H4242" s="151"/>
    </row>
    <row r="4243" spans="1:8">
      <c r="A4243" s="33" t="s">
        <v>4265</v>
      </c>
      <c r="B4243" s="29" t="s">
        <v>4226</v>
      </c>
      <c r="D4243" s="23"/>
      <c r="E4243" s="24">
        <v>0</v>
      </c>
      <c r="F4243" s="24">
        <f>E4243/100*$I$2*Main!$AF$2</f>
        <v>0</v>
      </c>
      <c r="G4243" s="25">
        <f>F4243*Main!$AF$4</f>
        <v>0</v>
      </c>
      <c r="H4243" s="151"/>
    </row>
    <row r="4244" spans="1:8">
      <c r="A4244" s="96">
        <v>9133612</v>
      </c>
      <c r="B4244" s="29" t="s">
        <v>333</v>
      </c>
      <c r="D4244" s="23"/>
      <c r="E4244" s="24">
        <v>0</v>
      </c>
      <c r="F4244" s="24">
        <f>E4244/100*$I$2*Main!$AF$2</f>
        <v>0</v>
      </c>
      <c r="G4244" s="25">
        <f>F4244*Main!$AF$4</f>
        <v>0</v>
      </c>
      <c r="H4244" s="151"/>
    </row>
    <row r="4245" spans="1:8">
      <c r="A4245" s="96">
        <v>9129577</v>
      </c>
      <c r="B4245" s="29" t="s">
        <v>334</v>
      </c>
      <c r="D4245" s="23"/>
      <c r="E4245" s="24">
        <v>0</v>
      </c>
      <c r="F4245" s="24">
        <f>E4245/100*$I$2*Main!$AF$2</f>
        <v>0</v>
      </c>
      <c r="G4245" s="25">
        <f>F4245*Main!$AF$4</f>
        <v>0</v>
      </c>
      <c r="H4245" s="151"/>
    </row>
  </sheetData>
  <conditionalFormatting sqref="A1">
    <cfRule type="duplicateValues" dxfId="344" priority="140"/>
  </conditionalFormatting>
  <conditionalFormatting sqref="A2">
    <cfRule type="duplicateValues" dxfId="343" priority="67"/>
  </conditionalFormatting>
  <conditionalFormatting sqref="A3:A30 A36:A53">
    <cfRule type="duplicateValues" dxfId="342" priority="66"/>
  </conditionalFormatting>
  <conditionalFormatting sqref="A54:A85">
    <cfRule type="duplicateValues" dxfId="341" priority="65"/>
  </conditionalFormatting>
  <conditionalFormatting sqref="A86:A93">
    <cfRule type="duplicateValues" dxfId="340" priority="64"/>
  </conditionalFormatting>
  <conditionalFormatting sqref="A94:A163">
    <cfRule type="duplicateValues" dxfId="339" priority="63"/>
  </conditionalFormatting>
  <conditionalFormatting sqref="A164:A211">
    <cfRule type="duplicateValues" dxfId="338" priority="62"/>
  </conditionalFormatting>
  <conditionalFormatting sqref="A212:A229">
    <cfRule type="duplicateValues" dxfId="337" priority="61"/>
  </conditionalFormatting>
  <conditionalFormatting sqref="A241:A251">
    <cfRule type="duplicateValues" dxfId="336" priority="60"/>
  </conditionalFormatting>
  <conditionalFormatting sqref="A252:A277">
    <cfRule type="duplicateValues" dxfId="335" priority="59"/>
  </conditionalFormatting>
  <conditionalFormatting sqref="A278:A308">
    <cfRule type="duplicateValues" dxfId="334" priority="58"/>
  </conditionalFormatting>
  <conditionalFormatting sqref="A309:A326">
    <cfRule type="duplicateValues" dxfId="333" priority="57"/>
  </conditionalFormatting>
  <conditionalFormatting sqref="A327:A340">
    <cfRule type="duplicateValues" dxfId="332" priority="56"/>
  </conditionalFormatting>
  <conditionalFormatting sqref="A461:A465">
    <cfRule type="duplicateValues" dxfId="331" priority="55"/>
  </conditionalFormatting>
  <conditionalFormatting sqref="A487:A488 A490:A522">
    <cfRule type="duplicateValues" dxfId="330" priority="54"/>
  </conditionalFormatting>
  <conditionalFormatting sqref="A537:A540">
    <cfRule type="duplicateValues" dxfId="329" priority="53"/>
  </conditionalFormatting>
  <conditionalFormatting sqref="A543:A575">
    <cfRule type="duplicateValues" dxfId="328" priority="52"/>
  </conditionalFormatting>
  <conditionalFormatting sqref="A576:A579">
    <cfRule type="duplicateValues" dxfId="327" priority="51"/>
  </conditionalFormatting>
  <conditionalFormatting sqref="A582">
    <cfRule type="duplicateValues" dxfId="326" priority="50"/>
  </conditionalFormatting>
  <conditionalFormatting sqref="A583:A587">
    <cfRule type="duplicateValues" dxfId="325" priority="49"/>
  </conditionalFormatting>
  <conditionalFormatting sqref="A588:A596 A599">
    <cfRule type="duplicateValues" dxfId="324" priority="48"/>
  </conditionalFormatting>
  <conditionalFormatting sqref="A612:A623 A635:A656">
    <cfRule type="duplicateValues" dxfId="323" priority="47"/>
  </conditionalFormatting>
  <conditionalFormatting sqref="A877 A896">
    <cfRule type="duplicateValues" dxfId="322" priority="46"/>
  </conditionalFormatting>
  <conditionalFormatting sqref="A1139 A1158">
    <cfRule type="duplicateValues" dxfId="321" priority="45"/>
  </conditionalFormatting>
  <conditionalFormatting sqref="A1401 A1420">
    <cfRule type="duplicateValues" dxfId="320" priority="44"/>
  </conditionalFormatting>
  <conditionalFormatting sqref="A1661:A1667">
    <cfRule type="duplicateValues" dxfId="319" priority="43"/>
  </conditionalFormatting>
  <conditionalFormatting sqref="A1719 A1759">
    <cfRule type="duplicateValues" dxfId="318" priority="42"/>
  </conditionalFormatting>
  <conditionalFormatting sqref="A1789:A2001">
    <cfRule type="duplicateValues" dxfId="317" priority="41"/>
  </conditionalFormatting>
  <conditionalFormatting sqref="A2002:A2193">
    <cfRule type="duplicateValues" dxfId="316" priority="40"/>
  </conditionalFormatting>
  <conditionalFormatting sqref="A2194:A2381">
    <cfRule type="duplicateValues" dxfId="315" priority="39"/>
  </conditionalFormatting>
  <conditionalFormatting sqref="A2382:A2387 A2403:A2409">
    <cfRule type="duplicateValues" dxfId="314" priority="38"/>
  </conditionalFormatting>
  <conditionalFormatting sqref="A2454:A2526">
    <cfRule type="duplicateValues" dxfId="313" priority="37"/>
  </conditionalFormatting>
  <conditionalFormatting sqref="A2529:A2588">
    <cfRule type="duplicateValues" dxfId="312" priority="36"/>
  </conditionalFormatting>
  <conditionalFormatting sqref="A2592:A2630">
    <cfRule type="duplicateValues" dxfId="311" priority="35"/>
  </conditionalFormatting>
  <conditionalFormatting sqref="A2991:A3015">
    <cfRule type="duplicateValues" dxfId="310" priority="34"/>
  </conditionalFormatting>
  <conditionalFormatting sqref="A3016:A3141">
    <cfRule type="duplicateValues" dxfId="309" priority="33"/>
  </conditionalFormatting>
  <conditionalFormatting sqref="A3305:A3378 A3381 A3384 A3387 A3390 A3394 A3397 A3400 A3422:A3480 A3490:A3519 A3531:A3536 A3538:A3539">
    <cfRule type="duplicateValues" dxfId="308" priority="32"/>
  </conditionalFormatting>
  <conditionalFormatting sqref="A3554:A3616">
    <cfRule type="duplicateValues" dxfId="307" priority="31"/>
  </conditionalFormatting>
  <conditionalFormatting sqref="A3617:A3629">
    <cfRule type="duplicateValues" dxfId="306" priority="30"/>
  </conditionalFormatting>
  <conditionalFormatting sqref="A3636:A3640 A3646:A3650 A3656:A3661 A3668:A3671 A3677:A3726">
    <cfRule type="duplicateValues" dxfId="305" priority="29"/>
  </conditionalFormatting>
  <conditionalFormatting sqref="A3727:A3762">
    <cfRule type="duplicateValues" dxfId="304" priority="28"/>
  </conditionalFormatting>
  <conditionalFormatting sqref="A3763:A3854">
    <cfRule type="duplicateValues" dxfId="303" priority="27"/>
  </conditionalFormatting>
  <conditionalFormatting sqref="A3855:A3926">
    <cfRule type="duplicateValues" dxfId="302" priority="26"/>
  </conditionalFormatting>
  <conditionalFormatting sqref="A3930:A3981">
    <cfRule type="duplicateValues" dxfId="301" priority="25"/>
  </conditionalFormatting>
  <conditionalFormatting sqref="A3982:A4006">
    <cfRule type="duplicateValues" dxfId="300" priority="24"/>
  </conditionalFormatting>
  <conditionalFormatting sqref="A4007:A4014">
    <cfRule type="duplicateValues" dxfId="299" priority="23"/>
  </conditionalFormatting>
  <conditionalFormatting sqref="A4015">
    <cfRule type="duplicateValues" dxfId="298" priority="22"/>
  </conditionalFormatting>
  <conditionalFormatting sqref="A4016:A4032 A4034:A4036 A4039:A4087">
    <cfRule type="duplicateValues" dxfId="297" priority="21"/>
  </conditionalFormatting>
  <conditionalFormatting sqref="A4202:A4241">
    <cfRule type="duplicateValues" dxfId="296" priority="20"/>
  </conditionalFormatting>
  <conditionalFormatting sqref="A2634:A2728 A2747:A2765">
    <cfRule type="duplicateValues" dxfId="295" priority="68"/>
  </conditionalFormatting>
  <conditionalFormatting sqref="A2766:A2859 A2877">
    <cfRule type="duplicateValues" dxfId="294" priority="69"/>
  </conditionalFormatting>
  <conditionalFormatting sqref="A2878:A2971 A2990">
    <cfRule type="duplicateValues" dxfId="293" priority="70"/>
  </conditionalFormatting>
  <conditionalFormatting sqref="A466:A486">
    <cfRule type="duplicateValues" dxfId="292" priority="71"/>
  </conditionalFormatting>
  <conditionalFormatting sqref="A541">
    <cfRule type="duplicateValues" dxfId="291" priority="19"/>
  </conditionalFormatting>
  <conditionalFormatting sqref="A523:A536">
    <cfRule type="duplicateValues" dxfId="290" priority="72"/>
  </conditionalFormatting>
  <conditionalFormatting sqref="A230:A240">
    <cfRule type="duplicateValues" dxfId="289" priority="73"/>
  </conditionalFormatting>
  <conditionalFormatting sqref="A341:A346">
    <cfRule type="duplicateValues" dxfId="288" priority="74"/>
  </conditionalFormatting>
  <conditionalFormatting sqref="A388:A399">
    <cfRule type="duplicateValues" dxfId="287" priority="75"/>
  </conditionalFormatting>
  <conditionalFormatting sqref="A424:A455">
    <cfRule type="duplicateValues" dxfId="286" priority="76"/>
  </conditionalFormatting>
  <conditionalFormatting sqref="A456:A460">
    <cfRule type="duplicateValues" dxfId="285" priority="77"/>
  </conditionalFormatting>
  <conditionalFormatting sqref="A31:A35">
    <cfRule type="duplicateValues" dxfId="284" priority="18"/>
  </conditionalFormatting>
  <conditionalFormatting sqref="A489">
    <cfRule type="duplicateValues" dxfId="283" priority="17"/>
  </conditionalFormatting>
  <conditionalFormatting sqref="A542">
    <cfRule type="duplicateValues" dxfId="282" priority="16"/>
  </conditionalFormatting>
  <conditionalFormatting sqref="A580">
    <cfRule type="duplicateValues" dxfId="281" priority="15"/>
  </conditionalFormatting>
  <conditionalFormatting sqref="A581">
    <cfRule type="duplicateValues" dxfId="280" priority="14"/>
  </conditionalFormatting>
  <conditionalFormatting sqref="A600:A603 A605:A610">
    <cfRule type="duplicateValues" dxfId="279" priority="13"/>
  </conditionalFormatting>
  <conditionalFormatting sqref="A604">
    <cfRule type="duplicateValues" dxfId="278" priority="12"/>
  </conditionalFormatting>
  <conditionalFormatting sqref="A624:A634">
    <cfRule type="duplicateValues" dxfId="277" priority="11"/>
  </conditionalFormatting>
  <conditionalFormatting sqref="A2388:A2402">
    <cfRule type="duplicateValues" dxfId="276" priority="10"/>
  </conditionalFormatting>
  <conditionalFormatting sqref="A2527:A2528">
    <cfRule type="duplicateValues" dxfId="275" priority="9"/>
  </conditionalFormatting>
  <conditionalFormatting sqref="A2589:A2591">
    <cfRule type="duplicateValues" dxfId="274" priority="8"/>
  </conditionalFormatting>
  <conditionalFormatting sqref="A2631:A2633">
    <cfRule type="duplicateValues" dxfId="273" priority="7"/>
  </conditionalFormatting>
  <conditionalFormatting sqref="A2729:A2746">
    <cfRule type="duplicateValues" dxfId="272" priority="6"/>
  </conditionalFormatting>
  <conditionalFormatting sqref="A2860:A2876">
    <cfRule type="duplicateValues" dxfId="271" priority="5"/>
  </conditionalFormatting>
  <conditionalFormatting sqref="A2972:A2989">
    <cfRule type="duplicateValues" dxfId="270" priority="4"/>
  </conditionalFormatting>
  <conditionalFormatting sqref="A3927:A3929">
    <cfRule type="duplicateValues" dxfId="269" priority="3"/>
  </conditionalFormatting>
  <conditionalFormatting sqref="A2443:A2453 A2410:A2431">
    <cfRule type="duplicateValues" dxfId="268" priority="78"/>
  </conditionalFormatting>
  <conditionalFormatting sqref="A2432:A2442">
    <cfRule type="duplicateValues" dxfId="267" priority="2"/>
  </conditionalFormatting>
  <conditionalFormatting sqref="A611">
    <cfRule type="duplicateValues" dxfId="266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rgb="FF92D050"/>
  </sheetPr>
  <dimension ref="A1:AS47"/>
  <sheetViews>
    <sheetView showRowColHeaders="0" topLeftCell="A19" zoomScale="70" zoomScaleNormal="70" zoomScaleSheetLayoutView="70" workbookViewId="0">
      <selection activeCell="A5" sqref="A5"/>
    </sheetView>
  </sheetViews>
  <sheetFormatPr defaultColWidth="9.21875" defaultRowHeight="14.4"/>
  <cols>
    <col min="1" max="1" width="1.21875" style="1" customWidth="1"/>
    <col min="2" max="2" width="35.77734375" style="1" customWidth="1"/>
    <col min="3" max="3" width="14" style="1" customWidth="1"/>
    <col min="4" max="4" width="9.21875" style="1"/>
    <col min="5" max="5" width="1.21875" style="1" customWidth="1"/>
    <col min="6" max="6" width="14.77734375" style="1" customWidth="1"/>
    <col min="7" max="7" width="9.21875" style="1"/>
    <col min="8" max="19" width="5.21875" style="1" customWidth="1"/>
    <col min="20" max="20" width="9.44140625" style="1" customWidth="1"/>
    <col min="21" max="21" width="12.5546875" style="1" customWidth="1"/>
    <col min="22" max="22" width="12.21875" style="1" customWidth="1"/>
    <col min="23" max="23" width="12.109375" style="1" customWidth="1"/>
    <col min="24" max="24" width="9.88671875" style="1" customWidth="1"/>
    <col min="25" max="25" width="12.77734375" style="1" customWidth="1"/>
    <col min="26" max="26" width="11.21875" style="1" customWidth="1"/>
    <col min="27" max="27" width="8.5546875" style="1" customWidth="1"/>
    <col min="28" max="32" width="5.21875" style="1" customWidth="1"/>
    <col min="33" max="36" width="5.21875" style="1" hidden="1" customWidth="1"/>
    <col min="37" max="37" width="20.6640625" style="125" hidden="1" customWidth="1"/>
    <col min="38" max="38" width="9.33203125" style="125" hidden="1" customWidth="1"/>
    <col min="39" max="39" width="27.21875" style="125" hidden="1" customWidth="1"/>
    <col min="40" max="43" width="9.21875" style="125" hidden="1" customWidth="1"/>
    <col min="44" max="45" width="9.21875" style="1" hidden="1" customWidth="1"/>
    <col min="46" max="47" width="0" style="1" hidden="1" customWidth="1"/>
    <col min="48" max="16384" width="9.21875" style="1"/>
  </cols>
  <sheetData>
    <row r="1" spans="1:43" s="66" customFormat="1" ht="69" customHeight="1" thickBot="1">
      <c r="A1" s="1"/>
      <c r="B1" s="49"/>
      <c r="C1" s="412"/>
      <c r="D1" s="412"/>
      <c r="J1" s="66" t="str">
        <f>IF(C13=0,"LT",C13)</f>
        <v>LT</v>
      </c>
      <c r="V1" s="590" t="s">
        <v>8</v>
      </c>
      <c r="W1" s="590"/>
      <c r="X1" s="590"/>
      <c r="Y1" s="590" t="s">
        <v>2018</v>
      </c>
      <c r="Z1" s="590"/>
      <c r="AA1" s="590"/>
      <c r="AK1" s="125"/>
      <c r="AL1" s="125"/>
      <c r="AM1" s="125"/>
      <c r="AN1" s="125"/>
      <c r="AO1" s="125"/>
      <c r="AP1" s="125"/>
      <c r="AQ1" s="125"/>
    </row>
    <row r="2" spans="1:43" ht="17.100000000000001" customHeight="1">
      <c r="B2" s="582" t="s">
        <v>2105</v>
      </c>
      <c r="C2" s="583"/>
      <c r="D2" s="583"/>
      <c r="E2" s="583"/>
      <c r="F2" s="584"/>
      <c r="J2" s="117"/>
      <c r="T2" s="606" t="s">
        <v>2150</v>
      </c>
      <c r="U2" s="593" t="s">
        <v>3419</v>
      </c>
      <c r="V2" s="595" t="s">
        <v>3420</v>
      </c>
      <c r="W2" s="591" t="s">
        <v>3421</v>
      </c>
      <c r="X2" s="588" t="s">
        <v>34</v>
      </c>
      <c r="Y2" s="595" t="s">
        <v>3422</v>
      </c>
      <c r="Z2" s="604" t="s">
        <v>3423</v>
      </c>
      <c r="AA2" s="588" t="s">
        <v>34</v>
      </c>
      <c r="AH2" s="1">
        <v>24</v>
      </c>
      <c r="AK2" s="61" t="s">
        <v>2026</v>
      </c>
      <c r="AM2" s="61" t="s">
        <v>2039</v>
      </c>
      <c r="AO2" s="125" t="str">
        <f>VLOOKUP(AK19,$AO$3:$AP$9,2,0)</f>
        <v>NL</v>
      </c>
    </row>
    <row r="3" spans="1:43" ht="17.100000000000001" customHeight="1">
      <c r="B3" s="132" t="s">
        <v>2026</v>
      </c>
      <c r="C3" s="402"/>
      <c r="D3" s="403"/>
      <c r="E3" s="403"/>
      <c r="F3" s="585"/>
      <c r="K3" s="117" t="str">
        <f>AO2</f>
        <v>NL</v>
      </c>
      <c r="P3" s="118" t="str">
        <f>IF(D12=0,"RB",D12)</f>
        <v>RB</v>
      </c>
      <c r="T3" s="607"/>
      <c r="U3" s="594"/>
      <c r="V3" s="596"/>
      <c r="W3" s="592"/>
      <c r="X3" s="589"/>
      <c r="Y3" s="596"/>
      <c r="Z3" s="605"/>
      <c r="AA3" s="589"/>
      <c r="AK3" s="61" t="s">
        <v>2107</v>
      </c>
      <c r="AM3" s="61" t="s">
        <v>2041</v>
      </c>
      <c r="AO3" s="61">
        <v>1</v>
      </c>
      <c r="AP3" s="61" t="s">
        <v>2104</v>
      </c>
    </row>
    <row r="4" spans="1:43" ht="17.100000000000001" customHeight="1">
      <c r="B4" s="132" t="s">
        <v>2027</v>
      </c>
      <c r="C4" s="121"/>
      <c r="D4" s="122"/>
      <c r="E4" s="122"/>
      <c r="F4" s="133"/>
      <c r="T4" s="206" t="s">
        <v>2148</v>
      </c>
      <c r="U4" s="207">
        <f>'AVT фасады'!I28</f>
        <v>101</v>
      </c>
      <c r="V4" s="210">
        <f>'AVT фасады'!H$10-AH$2</f>
        <v>-24</v>
      </c>
      <c r="W4" s="212">
        <f>SUM($AS$18)</f>
        <v>0</v>
      </c>
      <c r="X4" s="213">
        <f>IF($U$4&lt;$AH$4,$AI$4,$AI$5)</f>
        <v>16</v>
      </c>
      <c r="Y4" s="210">
        <f>'AVT фасады'!H$10-AH$2</f>
        <v>-24</v>
      </c>
      <c r="Z4" s="4">
        <f>VLOOKUP(U4,$AH$7:$AI$11,2)</f>
        <v>54</v>
      </c>
      <c r="AA4" s="213">
        <v>16</v>
      </c>
      <c r="AH4" s="1">
        <v>78</v>
      </c>
      <c r="AI4" s="1">
        <v>8</v>
      </c>
      <c r="AK4" s="61" t="s">
        <v>2108</v>
      </c>
      <c r="AM4" s="61" t="s">
        <v>2112</v>
      </c>
      <c r="AO4" s="61">
        <v>2</v>
      </c>
      <c r="AP4" s="61">
        <v>270</v>
      </c>
    </row>
    <row r="5" spans="1:43" ht="17.100000000000001" customHeight="1">
      <c r="B5" s="132" t="s">
        <v>2040</v>
      </c>
      <c r="C5" s="121"/>
      <c r="D5" s="122"/>
      <c r="E5" s="122"/>
      <c r="F5" s="133"/>
      <c r="T5" s="206" t="s">
        <v>2147</v>
      </c>
      <c r="U5" s="207">
        <f>'AVT фасады'!I29</f>
        <v>139</v>
      </c>
      <c r="V5" s="210">
        <f>'AVT фасады'!H$10-AH$2</f>
        <v>-24</v>
      </c>
      <c r="W5" s="212">
        <f t="shared" ref="W5:W9" si="0">SUM($AS$18)</f>
        <v>0</v>
      </c>
      <c r="X5" s="213">
        <f t="shared" ref="X5:X9" si="1">IF($U$4&lt;$AH$4,$AI$4,$AI$5)</f>
        <v>16</v>
      </c>
      <c r="Y5" s="210">
        <f>'AVT фасады'!H$10-AH$2</f>
        <v>-24</v>
      </c>
      <c r="Z5" s="4">
        <f t="shared" ref="Z5:Z9" si="2">VLOOKUP(U5,$AH$7:$AI$11,2)</f>
        <v>92</v>
      </c>
      <c r="AA5" s="213">
        <v>16</v>
      </c>
      <c r="AH5" s="1">
        <v>101</v>
      </c>
      <c r="AI5" s="1">
        <v>16</v>
      </c>
      <c r="AK5" s="61" t="s">
        <v>2109</v>
      </c>
      <c r="AM5" s="61" t="s">
        <v>2113</v>
      </c>
      <c r="AO5" s="61">
        <v>3</v>
      </c>
      <c r="AP5" s="61">
        <v>300</v>
      </c>
    </row>
    <row r="6" spans="1:43" ht="17.100000000000001" customHeight="1">
      <c r="B6" s="586"/>
      <c r="C6" s="365"/>
      <c r="D6" s="365"/>
      <c r="E6" s="365"/>
      <c r="F6" s="587"/>
      <c r="T6" s="206" t="s">
        <v>2146</v>
      </c>
      <c r="U6" s="207">
        <f>'AVT фасады'!I30</f>
        <v>187</v>
      </c>
      <c r="V6" s="210">
        <f>'AVT фасады'!H$10-AH$2</f>
        <v>-24</v>
      </c>
      <c r="W6" s="212">
        <f t="shared" si="0"/>
        <v>0</v>
      </c>
      <c r="X6" s="213">
        <f t="shared" si="1"/>
        <v>16</v>
      </c>
      <c r="Y6" s="210">
        <f>'AVT фасады'!H$10-AH$2</f>
        <v>-24</v>
      </c>
      <c r="Z6" s="4">
        <f t="shared" si="2"/>
        <v>140.5</v>
      </c>
      <c r="AA6" s="213">
        <v>16</v>
      </c>
      <c r="AK6" s="61" t="s">
        <v>2110</v>
      </c>
      <c r="AM6" s="88">
        <v>1</v>
      </c>
      <c r="AO6" s="61">
        <v>4</v>
      </c>
      <c r="AP6" s="61">
        <v>350</v>
      </c>
    </row>
    <row r="7" spans="1:43" ht="17.100000000000001" customHeight="1">
      <c r="B7" s="134" t="s">
        <v>2015</v>
      </c>
      <c r="C7" s="3"/>
      <c r="D7" s="3"/>
      <c r="E7" s="5">
        <f>F7</f>
        <v>0</v>
      </c>
      <c r="F7" s="135"/>
      <c r="T7" s="206" t="s">
        <v>2145</v>
      </c>
      <c r="U7" s="207">
        <f>'AVT фасады'!I31</f>
        <v>101</v>
      </c>
      <c r="V7" s="210">
        <f>'AVT фасады'!H$10-AH$2</f>
        <v>-24</v>
      </c>
      <c r="W7" s="212">
        <f t="shared" si="0"/>
        <v>0</v>
      </c>
      <c r="X7" s="213">
        <f t="shared" si="1"/>
        <v>16</v>
      </c>
      <c r="Y7" s="210">
        <f>'AVT фасады'!H$10-AH$2</f>
        <v>-24</v>
      </c>
      <c r="Z7" s="4">
        <f t="shared" si="2"/>
        <v>54</v>
      </c>
      <c r="AA7" s="213">
        <v>16</v>
      </c>
      <c r="AH7" s="214">
        <v>77</v>
      </c>
      <c r="AI7" s="214">
        <v>46</v>
      </c>
      <c r="AK7" s="123" t="s">
        <v>2118</v>
      </c>
      <c r="AO7" s="61">
        <v>5</v>
      </c>
      <c r="AP7" s="61">
        <v>400</v>
      </c>
    </row>
    <row r="8" spans="1:43" ht="17.100000000000001" customHeight="1">
      <c r="B8" s="134" t="s">
        <v>2114</v>
      </c>
      <c r="C8" s="3"/>
      <c r="D8" s="3"/>
      <c r="E8" s="5">
        <f>F8</f>
        <v>0</v>
      </c>
      <c r="F8" s="135"/>
      <c r="T8" s="206" t="s">
        <v>2144</v>
      </c>
      <c r="U8" s="207">
        <f>'AVT фасады'!I32</f>
        <v>139</v>
      </c>
      <c r="V8" s="210">
        <f>'AVT фасады'!H$10-AH$2</f>
        <v>-24</v>
      </c>
      <c r="W8" s="212">
        <f t="shared" si="0"/>
        <v>0</v>
      </c>
      <c r="X8" s="213">
        <f t="shared" si="1"/>
        <v>16</v>
      </c>
      <c r="Y8" s="210">
        <f>'AVT фасады'!H$10-AH$2</f>
        <v>-24</v>
      </c>
      <c r="Z8" s="4">
        <f t="shared" si="2"/>
        <v>92</v>
      </c>
      <c r="AA8" s="213">
        <v>16</v>
      </c>
      <c r="AH8" s="214">
        <v>101</v>
      </c>
      <c r="AI8" s="214">
        <v>54</v>
      </c>
      <c r="AK8" s="61" t="s">
        <v>2111</v>
      </c>
      <c r="AO8" s="61">
        <v>6</v>
      </c>
      <c r="AP8" s="61">
        <v>450</v>
      </c>
    </row>
    <row r="9" spans="1:43" ht="17.100000000000001" customHeight="1" thickBot="1">
      <c r="B9" s="586"/>
      <c r="C9" s="365"/>
      <c r="D9" s="365"/>
      <c r="E9" s="365"/>
      <c r="F9" s="587"/>
      <c r="S9" s="118" t="str">
        <f>IF(C12=0,"D",C12)</f>
        <v>D</v>
      </c>
      <c r="T9" s="208" t="s">
        <v>2143</v>
      </c>
      <c r="U9" s="209">
        <f>'AVT фасады'!I33</f>
        <v>187</v>
      </c>
      <c r="V9" s="211">
        <f>'AVT фасады'!H$10-AH$2</f>
        <v>-24</v>
      </c>
      <c r="W9" s="215">
        <f t="shared" si="0"/>
        <v>0</v>
      </c>
      <c r="X9" s="216">
        <f t="shared" si="1"/>
        <v>16</v>
      </c>
      <c r="Y9" s="211">
        <f>'AVT фасады'!H$10-AH$2</f>
        <v>-24</v>
      </c>
      <c r="Z9" s="217">
        <f t="shared" si="2"/>
        <v>140.5</v>
      </c>
      <c r="AA9" s="216">
        <v>16</v>
      </c>
      <c r="AB9" s="118"/>
      <c r="AC9" s="118"/>
      <c r="AD9" s="118"/>
      <c r="AE9" s="118"/>
      <c r="AF9" s="118"/>
      <c r="AG9" s="118"/>
      <c r="AH9" s="117">
        <v>139</v>
      </c>
      <c r="AI9" s="117">
        <v>92</v>
      </c>
      <c r="AJ9" s="118"/>
      <c r="AK9" s="88">
        <v>1</v>
      </c>
      <c r="AM9" s="126" t="s">
        <v>2115</v>
      </c>
      <c r="AO9" s="61">
        <v>7</v>
      </c>
      <c r="AP9" s="61">
        <v>500</v>
      </c>
    </row>
    <row r="10" spans="1:43" ht="17.100000000000001" customHeight="1">
      <c r="B10" s="136" t="s">
        <v>2038</v>
      </c>
      <c r="C10" s="120" t="s">
        <v>25</v>
      </c>
      <c r="D10" s="358" t="s">
        <v>4</v>
      </c>
      <c r="E10" s="358"/>
      <c r="F10" s="581"/>
      <c r="AH10" s="214">
        <v>187</v>
      </c>
      <c r="AI10" s="214">
        <v>140.5</v>
      </c>
      <c r="AM10" s="61">
        <v>1</v>
      </c>
      <c r="AN10" s="127">
        <v>0</v>
      </c>
      <c r="AO10" s="61">
        <v>8</v>
      </c>
      <c r="AP10" s="61">
        <v>550</v>
      </c>
    </row>
    <row r="11" spans="1:43" ht="17.100000000000001" customHeight="1">
      <c r="B11" s="132" t="s">
        <v>8</v>
      </c>
      <c r="C11" s="14">
        <f>SUM(AO18)</f>
        <v>0</v>
      </c>
      <c r="D11" s="373">
        <f>SUM(AO20)</f>
        <v>0</v>
      </c>
      <c r="E11" s="373"/>
      <c r="F11" s="574"/>
      <c r="AH11" s="214">
        <v>251</v>
      </c>
      <c r="AI11" s="214">
        <v>204.5</v>
      </c>
      <c r="AK11" s="61" t="s">
        <v>2027</v>
      </c>
      <c r="AM11" s="61">
        <v>2</v>
      </c>
      <c r="AN11" s="61">
        <v>270</v>
      </c>
    </row>
    <row r="12" spans="1:43" ht="17.100000000000001" customHeight="1">
      <c r="B12" s="132" t="s">
        <v>2018</v>
      </c>
      <c r="C12" s="14">
        <f>SUM(AN29)</f>
        <v>0</v>
      </c>
      <c r="D12" s="373">
        <f>SUM(AO20)</f>
        <v>0</v>
      </c>
      <c r="E12" s="373"/>
      <c r="F12" s="574"/>
      <c r="AK12" s="61" t="s">
        <v>2106</v>
      </c>
      <c r="AM12" s="61">
        <v>3</v>
      </c>
      <c r="AN12" s="61">
        <v>300</v>
      </c>
    </row>
    <row r="13" spans="1:43" ht="17.100000000000001" customHeight="1" thickBot="1">
      <c r="B13" s="137" t="s">
        <v>2043</v>
      </c>
      <c r="C13" s="575">
        <f>SUM(AK41)</f>
        <v>0</v>
      </c>
      <c r="D13" s="576"/>
      <c r="E13" s="576"/>
      <c r="F13" s="577"/>
      <c r="AK13" s="61" t="s">
        <v>1992</v>
      </c>
      <c r="AM13" s="61">
        <v>4</v>
      </c>
      <c r="AN13" s="61">
        <v>350</v>
      </c>
    </row>
    <row r="14" spans="1:43" ht="15" thickBot="1">
      <c r="AK14" s="61" t="s">
        <v>1993</v>
      </c>
      <c r="AM14" s="61">
        <v>5</v>
      </c>
      <c r="AN14" s="61">
        <v>400</v>
      </c>
    </row>
    <row r="15" spans="1:43" ht="18">
      <c r="B15" s="562" t="s">
        <v>2119</v>
      </c>
      <c r="C15" s="563"/>
      <c r="D15" s="563"/>
      <c r="E15" s="563"/>
      <c r="F15" s="564"/>
      <c r="AK15" s="61" t="s">
        <v>1994</v>
      </c>
      <c r="AM15" s="61">
        <v>6</v>
      </c>
      <c r="AN15" s="61">
        <v>450</v>
      </c>
    </row>
    <row r="16" spans="1:43" ht="22.5" customHeight="1">
      <c r="B16" s="129"/>
      <c r="C16" s="3"/>
      <c r="D16" s="3"/>
      <c r="E16" s="3"/>
      <c r="F16" s="130"/>
      <c r="J16" s="113" t="str">
        <f>IF(D11=0,"BB",D11)</f>
        <v>BB</v>
      </c>
      <c r="O16" s="116" t="str">
        <f>IF(C11=0,"BL",C11)</f>
        <v>BL</v>
      </c>
      <c r="AK16" s="61" t="s">
        <v>1995</v>
      </c>
      <c r="AM16" s="61">
        <v>7</v>
      </c>
      <c r="AN16" s="61">
        <v>500</v>
      </c>
    </row>
    <row r="17" spans="2:45" ht="29.25" customHeight="1">
      <c r="B17" s="565"/>
      <c r="C17" s="566"/>
      <c r="D17" s="566"/>
      <c r="E17" s="566"/>
      <c r="F17" s="578"/>
      <c r="AK17" s="61" t="s">
        <v>1996</v>
      </c>
      <c r="AM17" s="61">
        <v>8</v>
      </c>
      <c r="AN17" s="61">
        <v>550</v>
      </c>
    </row>
    <row r="18" spans="2:45" ht="15" customHeight="1">
      <c r="B18" s="579"/>
      <c r="C18" s="580"/>
      <c r="D18" s="580"/>
      <c r="E18" s="89"/>
      <c r="F18" s="131"/>
      <c r="AK18" s="61" t="s">
        <v>1997</v>
      </c>
      <c r="AM18" s="125">
        <f>VLOOKUP(AK19,AM10:AN17,2,0)</f>
        <v>0</v>
      </c>
      <c r="AN18" s="124">
        <f>AM18-21</f>
        <v>-21</v>
      </c>
      <c r="AO18" s="124">
        <f>IF(AN18&lt;0,,AN18)</f>
        <v>0</v>
      </c>
      <c r="AQ18" s="125">
        <f>VLOOKUP('AVT фасады'!AM19,AM10:AN17,2,0)</f>
        <v>0</v>
      </c>
      <c r="AR18" s="52">
        <f>AQ18-21</f>
        <v>-21</v>
      </c>
      <c r="AS18" s="52">
        <f>IF(AR18&lt;0,,AR18)</f>
        <v>0</v>
      </c>
    </row>
    <row r="19" spans="2:45">
      <c r="B19" s="579"/>
      <c r="C19" s="580"/>
      <c r="D19" s="580"/>
      <c r="E19" s="89"/>
      <c r="F19" s="131"/>
      <c r="AK19" s="88">
        <v>1</v>
      </c>
    </row>
    <row r="20" spans="2:45" ht="73.5" customHeight="1" thickBot="1">
      <c r="B20" s="579"/>
      <c r="C20" s="580"/>
      <c r="D20" s="580"/>
      <c r="E20" s="89"/>
      <c r="F20" s="131"/>
      <c r="AM20" s="123" t="s">
        <v>2116</v>
      </c>
      <c r="AN20" s="88">
        <f>($F$7-$F$8*2)-24</f>
        <v>-24</v>
      </c>
      <c r="AO20" s="124">
        <f>IF(AN20&lt;25,,AN20)</f>
        <v>0</v>
      </c>
    </row>
    <row r="21" spans="2:45" ht="45" customHeight="1">
      <c r="B21" s="579"/>
      <c r="C21" s="580"/>
      <c r="D21" s="580"/>
      <c r="E21" s="89"/>
      <c r="F21" s="131"/>
      <c r="I21" s="597" t="s">
        <v>4181</v>
      </c>
      <c r="J21" s="598"/>
      <c r="K21" s="598"/>
      <c r="L21" s="598"/>
      <c r="M21" s="598" t="s">
        <v>4182</v>
      </c>
      <c r="N21" s="598"/>
      <c r="O21" s="598"/>
      <c r="P21" s="599"/>
      <c r="AK21" s="61">
        <f>F7-(F8*2)-219</f>
        <v>-219</v>
      </c>
      <c r="AM21" s="126" t="s">
        <v>2117</v>
      </c>
    </row>
    <row r="22" spans="2:45">
      <c r="B22" s="567" t="str">
        <f>IF(AM43=0,"LB-12",AM43)</f>
        <v>LB-12</v>
      </c>
      <c r="C22" s="568"/>
      <c r="D22" s="568"/>
      <c r="E22" s="568"/>
      <c r="F22" s="570"/>
      <c r="I22" s="600" t="str">
        <f>IF(AK22=0,"L=LB-219 мм",AK22)</f>
        <v>L=LB-219 мм</v>
      </c>
      <c r="J22" s="373"/>
      <c r="K22" s="373"/>
      <c r="L22" s="373"/>
      <c r="M22" s="373" t="str">
        <f>IF(AK25=0,"L=LB-91 мм",AK25)</f>
        <v>L=LB-91 мм</v>
      </c>
      <c r="N22" s="373"/>
      <c r="O22" s="373"/>
      <c r="P22" s="574"/>
      <c r="AK22" s="61">
        <f>IF(AK21&lt;0,,AK21)</f>
        <v>0</v>
      </c>
      <c r="AM22" s="61">
        <v>1</v>
      </c>
      <c r="AN22" s="61">
        <v>0</v>
      </c>
    </row>
    <row r="23" spans="2:45" ht="22.5" customHeight="1" thickBot="1">
      <c r="B23" s="571"/>
      <c r="C23" s="572"/>
      <c r="D23" s="572"/>
      <c r="E23" s="572"/>
      <c r="F23" s="573"/>
      <c r="I23" s="601"/>
      <c r="J23" s="602"/>
      <c r="K23" s="602"/>
      <c r="L23" s="602"/>
      <c r="M23" s="602"/>
      <c r="N23" s="602"/>
      <c r="O23" s="602"/>
      <c r="P23" s="603"/>
      <c r="AM23" s="61">
        <v>2</v>
      </c>
      <c r="AN23" s="61">
        <v>46</v>
      </c>
    </row>
    <row r="24" spans="2:45" ht="13.95" customHeight="1" thickBot="1">
      <c r="B24" s="138"/>
      <c r="C24" s="138"/>
      <c r="D24" s="138"/>
      <c r="E24" s="3"/>
      <c r="F24" s="3"/>
      <c r="AK24" s="125">
        <f>F7-(F8*2)-91</f>
        <v>-91</v>
      </c>
      <c r="AM24" s="61">
        <v>3</v>
      </c>
      <c r="AN24" s="61">
        <v>54</v>
      </c>
    </row>
    <row r="25" spans="2:45" ht="24.75" customHeight="1">
      <c r="B25" s="562" t="s">
        <v>2121</v>
      </c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564"/>
      <c r="AK25" s="125">
        <f>IF(AK24&lt;0,,AK24)</f>
        <v>0</v>
      </c>
      <c r="AM25" s="61">
        <v>4</v>
      </c>
      <c r="AN25" s="61">
        <v>92</v>
      </c>
    </row>
    <row r="26" spans="2:45" ht="12.75" customHeight="1">
      <c r="B26" s="12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130"/>
      <c r="AM26" s="61">
        <v>5</v>
      </c>
      <c r="AN26" s="61">
        <v>140.5</v>
      </c>
    </row>
    <row r="27" spans="2:45" ht="33" customHeight="1">
      <c r="B27" s="565"/>
      <c r="C27" s="566"/>
      <c r="D27" s="566"/>
      <c r="E27" s="566"/>
      <c r="F27" s="566"/>
      <c r="G27" s="3"/>
      <c r="H27" s="3"/>
      <c r="I27" s="3"/>
      <c r="J27" s="3"/>
      <c r="K27" s="3"/>
      <c r="L27" s="3"/>
      <c r="M27" s="3"/>
      <c r="N27" s="3"/>
      <c r="O27" s="3"/>
      <c r="P27" s="130"/>
      <c r="AM27" s="61">
        <v>6</v>
      </c>
      <c r="AN27" s="61">
        <v>140.5</v>
      </c>
    </row>
    <row r="28" spans="2:45">
      <c r="B28" s="141"/>
      <c r="C28" s="140" t="str">
        <f>IF(AM45=0,"LB-66",AM45)</f>
        <v>LB-66</v>
      </c>
      <c r="D28" s="89"/>
      <c r="E28" s="89"/>
      <c r="F28" s="89"/>
      <c r="G28" s="3"/>
      <c r="H28" s="3"/>
      <c r="I28" s="3"/>
      <c r="J28" s="3"/>
      <c r="K28" s="3"/>
      <c r="L28" s="3"/>
      <c r="M28" s="3"/>
      <c r="N28" s="3"/>
      <c r="O28" s="3"/>
      <c r="P28" s="130"/>
      <c r="AM28" s="61">
        <v>7</v>
      </c>
      <c r="AN28" s="61">
        <v>204.5</v>
      </c>
    </row>
    <row r="29" spans="2:45">
      <c r="B29" s="141"/>
      <c r="C29" s="89"/>
      <c r="D29" s="89"/>
      <c r="E29" s="89"/>
      <c r="F29" s="89"/>
      <c r="G29" s="3"/>
      <c r="H29" s="3"/>
      <c r="I29" s="3"/>
      <c r="J29" s="3"/>
      <c r="K29" s="561" t="str">
        <f>IF(AM45=0,"LB-66",AM45)</f>
        <v>LB-66</v>
      </c>
      <c r="L29" s="561"/>
      <c r="M29" s="3"/>
      <c r="N29" s="3"/>
      <c r="O29" s="3"/>
      <c r="P29" s="130"/>
      <c r="AN29" s="124">
        <f>VLOOKUP(AK9,AM22:AN28,2,0)</f>
        <v>0</v>
      </c>
    </row>
    <row r="30" spans="2:45">
      <c r="B30" s="141"/>
      <c r="C30" s="89"/>
      <c r="D30" s="89"/>
      <c r="E30" s="89"/>
      <c r="F30" s="89"/>
      <c r="G30" s="3"/>
      <c r="H30" s="3"/>
      <c r="I30" s="3"/>
      <c r="J30" s="3"/>
      <c r="K30" s="3"/>
      <c r="L30" s="3"/>
      <c r="M30" s="3"/>
      <c r="N30" s="3"/>
      <c r="O30" s="3"/>
      <c r="P30" s="130"/>
    </row>
    <row r="31" spans="2:45">
      <c r="B31" s="141"/>
      <c r="C31" s="89"/>
      <c r="D31" s="89"/>
      <c r="E31" s="89"/>
      <c r="F31" s="89"/>
      <c r="G31" s="3"/>
      <c r="H31" s="3"/>
      <c r="I31" s="3"/>
      <c r="J31" s="3"/>
      <c r="K31" s="3"/>
      <c r="L31" s="3"/>
      <c r="M31" s="3"/>
      <c r="N31" s="3"/>
      <c r="O31" s="3"/>
      <c r="P31" s="130"/>
    </row>
    <row r="32" spans="2:45">
      <c r="B32" s="567"/>
      <c r="C32" s="568"/>
      <c r="D32" s="568"/>
      <c r="E32" s="568"/>
      <c r="F32" s="568"/>
      <c r="G32" s="3"/>
      <c r="H32" s="3"/>
      <c r="I32" s="3"/>
      <c r="J32" s="3"/>
      <c r="K32" s="3"/>
      <c r="L32" s="3"/>
      <c r="M32" s="3"/>
      <c r="N32" s="3"/>
      <c r="O32" s="3"/>
      <c r="P32" s="130"/>
      <c r="AK32" s="128"/>
      <c r="AL32" s="125">
        <v>1</v>
      </c>
      <c r="AM32" s="125">
        <v>2</v>
      </c>
      <c r="AN32" s="125">
        <v>3</v>
      </c>
      <c r="AO32" s="125">
        <v>4</v>
      </c>
    </row>
    <row r="33" spans="2:41" ht="118.05" customHeight="1">
      <c r="B33" s="565"/>
      <c r="C33" s="569"/>
      <c r="D33" s="569"/>
      <c r="E33" s="569"/>
      <c r="F33" s="569"/>
      <c r="G33" s="3"/>
      <c r="H33" s="3"/>
      <c r="I33" s="3"/>
      <c r="J33" s="3"/>
      <c r="K33" s="3"/>
      <c r="L33" s="3"/>
      <c r="M33" s="3"/>
      <c r="N33" s="3"/>
      <c r="O33" s="3"/>
      <c r="P33" s="130"/>
      <c r="AK33" s="61">
        <v>1</v>
      </c>
      <c r="AL33" s="61">
        <v>0</v>
      </c>
      <c r="AM33" s="61">
        <v>0</v>
      </c>
      <c r="AN33" s="61">
        <v>0</v>
      </c>
      <c r="AO33" s="61"/>
    </row>
    <row r="34" spans="2:41">
      <c r="B34" s="1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130"/>
      <c r="AK34" s="61">
        <v>2</v>
      </c>
      <c r="AL34" s="61">
        <v>0</v>
      </c>
      <c r="AM34" s="61">
        <v>273</v>
      </c>
      <c r="AN34" s="61">
        <v>282</v>
      </c>
      <c r="AO34" s="61">
        <f>270+21</f>
        <v>291</v>
      </c>
    </row>
    <row r="35" spans="2:41">
      <c r="B35" s="142" t="str">
        <f>IF(AM47=0,"LB-118,5",AM47)</f>
        <v>LB-118,5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130"/>
      <c r="AK35" s="61">
        <v>3</v>
      </c>
      <c r="AL35" s="61">
        <v>0</v>
      </c>
      <c r="AM35" s="61">
        <v>303</v>
      </c>
      <c r="AN35" s="61">
        <v>312</v>
      </c>
      <c r="AO35" s="61">
        <f>300+21</f>
        <v>321</v>
      </c>
    </row>
    <row r="36" spans="2:41">
      <c r="B36" s="12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130"/>
      <c r="AK36" s="61">
        <v>4</v>
      </c>
      <c r="AL36" s="61">
        <v>0</v>
      </c>
      <c r="AM36" s="61">
        <v>353</v>
      </c>
      <c r="AN36" s="61">
        <v>362</v>
      </c>
      <c r="AO36" s="61">
        <f>350+21</f>
        <v>371</v>
      </c>
    </row>
    <row r="37" spans="2:41">
      <c r="B37" s="129"/>
      <c r="C37" s="3"/>
      <c r="D37" s="3"/>
      <c r="E37" s="3"/>
      <c r="F37" s="3"/>
      <c r="G37" s="3"/>
      <c r="H37" s="3"/>
      <c r="I37" s="3"/>
      <c r="J37" s="561" t="str">
        <f>IF(AM47=0,"LB-118,5",AM47)</f>
        <v>LB-118,5</v>
      </c>
      <c r="K37" s="561"/>
      <c r="L37" s="3"/>
      <c r="M37" s="3"/>
      <c r="N37" s="3"/>
      <c r="O37" s="3"/>
      <c r="P37" s="130"/>
      <c r="AK37" s="61">
        <v>5</v>
      </c>
      <c r="AL37" s="61">
        <v>0</v>
      </c>
      <c r="AM37" s="61">
        <v>403</v>
      </c>
      <c r="AN37" s="61">
        <v>412</v>
      </c>
      <c r="AO37" s="61">
        <f>400+21</f>
        <v>421</v>
      </c>
    </row>
    <row r="38" spans="2:41" ht="15" thickBot="1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5"/>
      <c r="AK38" s="61">
        <v>6</v>
      </c>
      <c r="AL38" s="61">
        <v>0</v>
      </c>
      <c r="AM38" s="61">
        <v>453</v>
      </c>
      <c r="AN38" s="61">
        <v>462</v>
      </c>
      <c r="AO38" s="61">
        <f>450+21</f>
        <v>471</v>
      </c>
    </row>
    <row r="39" spans="2:41">
      <c r="AK39" s="61">
        <v>7</v>
      </c>
      <c r="AL39" s="61">
        <v>0</v>
      </c>
      <c r="AM39" s="61">
        <v>503</v>
      </c>
      <c r="AN39" s="61">
        <v>512</v>
      </c>
      <c r="AO39" s="61">
        <f>500+21</f>
        <v>521</v>
      </c>
    </row>
    <row r="40" spans="2:41">
      <c r="AK40" s="61">
        <v>8</v>
      </c>
      <c r="AL40" s="61">
        <v>0</v>
      </c>
      <c r="AM40" s="61">
        <v>553</v>
      </c>
      <c r="AN40" s="61">
        <v>562</v>
      </c>
      <c r="AO40" s="61">
        <f>550+21</f>
        <v>571</v>
      </c>
    </row>
    <row r="41" spans="2:41">
      <c r="AK41" s="124">
        <f>VLOOKUP(AK19,AK33:AO40,MATCH(AM6,AK32:AO32,0),0)</f>
        <v>0</v>
      </c>
    </row>
    <row r="43" spans="2:41">
      <c r="AK43" s="123" t="s">
        <v>2120</v>
      </c>
      <c r="AL43" s="139">
        <f>F7-(F8*2)-12</f>
        <v>-12</v>
      </c>
      <c r="AM43" s="124">
        <f>IF(AL43&lt;0,,AL43)</f>
        <v>0</v>
      </c>
    </row>
    <row r="45" spans="2:41">
      <c r="AK45" s="61" t="s">
        <v>2122</v>
      </c>
      <c r="AL45" s="88">
        <f>F7-(F8*2)-66</f>
        <v>-66</v>
      </c>
      <c r="AM45" s="124">
        <f>IF(AL45&lt;0,,AL45)</f>
        <v>0</v>
      </c>
    </row>
    <row r="47" spans="2:41">
      <c r="AK47" s="61" t="s">
        <v>2123</v>
      </c>
      <c r="AL47" s="88">
        <f>F7-(F8*2)-118.5</f>
        <v>-118.5</v>
      </c>
      <c r="AM47" s="124">
        <f>IF(AL47&lt;0,,AL47)</f>
        <v>0</v>
      </c>
    </row>
  </sheetData>
  <sheetProtection algorithmName="SHA-512" hashValue="S3zYajcHxVILVAjFXBxtToq4n5d6T0b+PNCXciVqouZMOEYMPnx8kqfCP4ob0DopoK9ajkw2J2LLPlJ+Ig1T5w==" saltValue="vOUXo8qHUBm610FEOXXaiA==" spinCount="100000" sheet="1" objects="1" scenarios="1"/>
  <mergeCells count="34">
    <mergeCell ref="I21:L21"/>
    <mergeCell ref="M21:P21"/>
    <mergeCell ref="I22:L23"/>
    <mergeCell ref="M22:P23"/>
    <mergeCell ref="Z2:Z3"/>
    <mergeCell ref="T2:T3"/>
    <mergeCell ref="AA2:AA3"/>
    <mergeCell ref="V1:X1"/>
    <mergeCell ref="Y1:AA1"/>
    <mergeCell ref="W2:W3"/>
    <mergeCell ref="U2:U3"/>
    <mergeCell ref="V2:V3"/>
    <mergeCell ref="X2:X3"/>
    <mergeCell ref="Y2:Y3"/>
    <mergeCell ref="D10:F10"/>
    <mergeCell ref="C1:D1"/>
    <mergeCell ref="B2:F2"/>
    <mergeCell ref="C3:F3"/>
    <mergeCell ref="B6:F6"/>
    <mergeCell ref="B9:F9"/>
    <mergeCell ref="B22:F22"/>
    <mergeCell ref="B23:F23"/>
    <mergeCell ref="D11:F11"/>
    <mergeCell ref="D12:F12"/>
    <mergeCell ref="C13:F13"/>
    <mergeCell ref="B15:F15"/>
    <mergeCell ref="B17:F17"/>
    <mergeCell ref="B18:D21"/>
    <mergeCell ref="J37:K37"/>
    <mergeCell ref="B25:P25"/>
    <mergeCell ref="B27:F27"/>
    <mergeCell ref="B32:F32"/>
    <mergeCell ref="B33:F33"/>
    <mergeCell ref="K29:L29"/>
  </mergeCells>
  <conditionalFormatting sqref="F7:F8">
    <cfRule type="containsBlanks" dxfId="34" priority="11">
      <formula>LEN(TRIM(F7))=0</formula>
    </cfRule>
  </conditionalFormatting>
  <conditionalFormatting sqref="E7:E8">
    <cfRule type="cellIs" dxfId="33" priority="9" operator="greaterThan">
      <formula>0</formula>
    </cfRule>
    <cfRule type="cellIs" dxfId="32" priority="10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1</xdr:row>
                    <xdr:rowOff>213360</xdr:rowOff>
                  </from>
                  <to>
                    <xdr:col>5</xdr:col>
                    <xdr:colOff>1021080</xdr:colOff>
                    <xdr:row>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Drop Down 2">
              <controlPr locked="0"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1013460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Drop Down 3">
              <controlPr locked="0" defaultSize="0" autoLine="0" autoPict="0">
                <anchor moveWithCells="1">
                  <from>
                    <xdr:col>2</xdr:col>
                    <xdr:colOff>22860</xdr:colOff>
                    <xdr:row>3</xdr:row>
                    <xdr:rowOff>213360</xdr:rowOff>
                  </from>
                  <to>
                    <xdr:col>5</xdr:col>
                    <xdr:colOff>1021080</xdr:colOff>
                    <xdr:row>5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901D66-D866-4427-962C-B8BBAAF80C90}">
            <xm:f>'AVT фасады'!$F$33&lt;1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V9</xm:sqref>
        </x14:conditionalFormatting>
        <x14:conditionalFormatting xmlns:xm="http://schemas.microsoft.com/office/excel/2006/main">
          <x14:cfRule type="expression" priority="6" id="{9AA688A1-EA2A-473F-A6E2-B8B6013DB130}">
            <xm:f>'AVT фасады'!$AO$17&lt;2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T8:AA8</xm:sqref>
        </x14:conditionalFormatting>
        <x14:conditionalFormatting xmlns:xm="http://schemas.microsoft.com/office/excel/2006/main">
          <x14:cfRule type="expression" priority="5" id="{0D32AA77-AD92-49E3-88D9-CD26080A6ACC}">
            <xm:f>'AVT фасады'!$AO17&lt;3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T7:AA7</xm:sqref>
        </x14:conditionalFormatting>
        <x14:conditionalFormatting xmlns:xm="http://schemas.microsoft.com/office/excel/2006/main">
          <x14:cfRule type="expression" priority="4" id="{546E5D84-5AE1-48B2-A4FD-BBA54CFEC075}">
            <xm:f>'AVT фасады'!$AO17&lt;4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T6:AA6</xm:sqref>
        </x14:conditionalFormatting>
        <x14:conditionalFormatting xmlns:xm="http://schemas.microsoft.com/office/excel/2006/main">
          <x14:cfRule type="expression" priority="3" id="{6F173129-39CE-49F1-BB3B-FFDFC39EDDFC}">
            <xm:f>'AVT фасады'!$AO17&lt;5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T5:AA5</xm:sqref>
        </x14:conditionalFormatting>
        <x14:conditionalFormatting xmlns:xm="http://schemas.microsoft.com/office/excel/2006/main">
          <x14:cfRule type="expression" priority="2" id="{7268DCB3-F15F-4020-8431-9541D0662582}">
            <xm:f>'AVT фасады'!$AO17&lt;6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T4:AA4</xm:sqref>
        </x14:conditionalFormatting>
        <x14:conditionalFormatting xmlns:xm="http://schemas.microsoft.com/office/excel/2006/main">
          <x14:cfRule type="expression" priority="1" id="{1FBFA84F-2155-4039-9969-44549E2FB367}">
            <xm:f>'AVT фасады'!$AO$17&lt;1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T9:AA9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92D050"/>
  </sheetPr>
  <dimension ref="A1:AD54"/>
  <sheetViews>
    <sheetView showRowColHeaders="0" topLeftCell="A25" zoomScale="70" zoomScaleNormal="70" workbookViewId="0">
      <selection activeCell="B7" sqref="B7"/>
    </sheetView>
  </sheetViews>
  <sheetFormatPr defaultColWidth="9.21875" defaultRowHeight="14.4"/>
  <cols>
    <col min="1" max="1" width="1.21875" style="1" customWidth="1"/>
    <col min="2" max="2" width="35.77734375" style="1" customWidth="1"/>
    <col min="3" max="3" width="14" style="1" customWidth="1"/>
    <col min="4" max="4" width="9.21875" style="1"/>
    <col min="5" max="5" width="1.21875" style="1" customWidth="1"/>
    <col min="6" max="6" width="14.88671875" style="1" customWidth="1"/>
    <col min="7" max="7" width="9.21875" style="1"/>
    <col min="8" max="21" width="5.21875" style="1" customWidth="1"/>
    <col min="22" max="22" width="24.21875" style="1" hidden="1" customWidth="1"/>
    <col min="23" max="30" width="9.21875" style="1" hidden="1" customWidth="1"/>
    <col min="31" max="32" width="9.21875" style="1" customWidth="1"/>
    <col min="33" max="16384" width="9.21875" style="1"/>
  </cols>
  <sheetData>
    <row r="1" spans="1:28" s="66" customFormat="1" ht="69" customHeight="1" thickBot="1">
      <c r="A1" s="1"/>
      <c r="B1" s="49"/>
      <c r="C1" s="412"/>
      <c r="D1" s="412"/>
      <c r="Z1" s="66">
        <v>10</v>
      </c>
      <c r="AA1" s="66">
        <v>35</v>
      </c>
    </row>
    <row r="2" spans="1:28" ht="17.100000000000001" customHeight="1">
      <c r="B2" s="582" t="s">
        <v>2025</v>
      </c>
      <c r="C2" s="583"/>
      <c r="D2" s="583"/>
      <c r="E2" s="583"/>
      <c r="F2" s="584"/>
      <c r="J2" s="248" t="str">
        <f>IF(C13=0,"LT",C13)</f>
        <v>LT</v>
      </c>
      <c r="V2" s="61" t="s">
        <v>2028</v>
      </c>
    </row>
    <row r="3" spans="1:28" ht="17.100000000000001" customHeight="1">
      <c r="B3" s="132" t="s">
        <v>2026</v>
      </c>
      <c r="C3" s="402"/>
      <c r="D3" s="403"/>
      <c r="E3" s="403"/>
      <c r="F3" s="585"/>
      <c r="K3" s="248" t="str">
        <f>X10</f>
        <v>NL</v>
      </c>
      <c r="P3" s="247" t="str">
        <f>IF(D12=0,"C",D12)</f>
        <v>C</v>
      </c>
      <c r="V3" s="61" t="s">
        <v>2029</v>
      </c>
    </row>
    <row r="4" spans="1:28" ht="17.100000000000001" customHeight="1">
      <c r="B4" s="132" t="s">
        <v>2027</v>
      </c>
      <c r="C4" s="121"/>
      <c r="D4" s="122"/>
      <c r="E4" s="122"/>
      <c r="F4" s="133"/>
      <c r="V4" s="61" t="s">
        <v>2030</v>
      </c>
    </row>
    <row r="5" spans="1:28" ht="17.100000000000001" customHeight="1">
      <c r="B5" s="132" t="s">
        <v>2040</v>
      </c>
      <c r="C5" s="121"/>
      <c r="D5" s="122"/>
      <c r="E5" s="122"/>
      <c r="F5" s="133"/>
      <c r="V5" s="61" t="s">
        <v>2031</v>
      </c>
    </row>
    <row r="6" spans="1:28" ht="17.100000000000001" customHeight="1">
      <c r="B6" s="586"/>
      <c r="C6" s="365"/>
      <c r="D6" s="365"/>
      <c r="E6" s="365"/>
      <c r="F6" s="587"/>
      <c r="V6" s="61" t="s">
        <v>2032</v>
      </c>
    </row>
    <row r="7" spans="1:28" ht="17.100000000000001" customHeight="1">
      <c r="B7" s="240" t="s">
        <v>2114</v>
      </c>
      <c r="C7" s="8"/>
      <c r="D7" s="8"/>
      <c r="E7" s="9">
        <f>F7</f>
        <v>0</v>
      </c>
      <c r="F7" s="244"/>
      <c r="V7" s="61"/>
    </row>
    <row r="8" spans="1:28" ht="17.100000000000001" customHeight="1">
      <c r="B8" s="134" t="s">
        <v>2015</v>
      </c>
      <c r="C8" s="3"/>
      <c r="D8" s="3"/>
      <c r="E8" s="5">
        <f>F8</f>
        <v>0</v>
      </c>
      <c r="F8" s="135"/>
      <c r="V8" s="61">
        <v>1</v>
      </c>
    </row>
    <row r="9" spans="1:28" ht="17.100000000000001" customHeight="1">
      <c r="B9" s="586"/>
      <c r="C9" s="365"/>
      <c r="D9" s="365"/>
      <c r="E9" s="365"/>
      <c r="F9" s="587"/>
    </row>
    <row r="10" spans="1:28" ht="17.100000000000001" customHeight="1">
      <c r="B10" s="136" t="s">
        <v>2038</v>
      </c>
      <c r="C10" s="120" t="s">
        <v>25</v>
      </c>
      <c r="D10" s="358" t="s">
        <v>4</v>
      </c>
      <c r="E10" s="358"/>
      <c r="F10" s="581"/>
      <c r="S10" s="247" t="str">
        <f>IF(C12=0,"D",C12)</f>
        <v>D</v>
      </c>
      <c r="X10" s="1" t="str">
        <f>VLOOKUP(V18,$X$11:$Y$17,2,0)</f>
        <v>NL</v>
      </c>
    </row>
    <row r="11" spans="1:28" ht="17.100000000000001" customHeight="1">
      <c r="B11" s="132" t="s">
        <v>8</v>
      </c>
      <c r="C11" s="14">
        <f>SUM(V27)</f>
        <v>0</v>
      </c>
      <c r="D11" s="373">
        <f>SUM(W28)</f>
        <v>0</v>
      </c>
      <c r="E11" s="373"/>
      <c r="F11" s="574"/>
      <c r="V11" s="61" t="s">
        <v>2033</v>
      </c>
      <c r="X11" s="1">
        <v>1</v>
      </c>
      <c r="Y11" s="1" t="s">
        <v>2104</v>
      </c>
    </row>
    <row r="12" spans="1:28" ht="17.100000000000001" customHeight="1">
      <c r="B12" s="132" t="s">
        <v>2018</v>
      </c>
      <c r="C12" s="14">
        <f>SUM(V39)</f>
        <v>0</v>
      </c>
      <c r="D12" s="373">
        <f>SUM(W31)</f>
        <v>0</v>
      </c>
      <c r="E12" s="373"/>
      <c r="F12" s="574"/>
      <c r="V12" s="61" t="s">
        <v>2034</v>
      </c>
      <c r="X12" s="1">
        <v>2</v>
      </c>
      <c r="Y12" s="1">
        <v>260</v>
      </c>
    </row>
    <row r="13" spans="1:28" ht="17.100000000000001" customHeight="1" thickBot="1">
      <c r="B13" s="137" t="s">
        <v>2043</v>
      </c>
      <c r="C13" s="575">
        <f>SUM(V54)</f>
        <v>0</v>
      </c>
      <c r="D13" s="576"/>
      <c r="E13" s="576"/>
      <c r="F13" s="577"/>
      <c r="V13" s="61" t="s">
        <v>1992</v>
      </c>
      <c r="X13" s="1">
        <v>3</v>
      </c>
      <c r="Y13" s="1">
        <v>300</v>
      </c>
    </row>
    <row r="14" spans="1:28" ht="17.100000000000001" customHeight="1" thickBot="1">
      <c r="V14" s="61" t="s">
        <v>1993</v>
      </c>
      <c r="X14" s="1">
        <v>4</v>
      </c>
      <c r="Y14" s="1">
        <v>350</v>
      </c>
    </row>
    <row r="15" spans="1:28" ht="18">
      <c r="B15" s="562" t="s">
        <v>4202</v>
      </c>
      <c r="C15" s="563"/>
      <c r="D15" s="563"/>
      <c r="E15" s="563"/>
      <c r="F15" s="564"/>
      <c r="V15" s="61" t="s">
        <v>2035</v>
      </c>
      <c r="X15" s="1">
        <v>5</v>
      </c>
      <c r="Y15" s="1">
        <v>420</v>
      </c>
      <c r="AA15" s="1">
        <v>1</v>
      </c>
      <c r="AB15" s="1">
        <v>0</v>
      </c>
    </row>
    <row r="16" spans="1:28">
      <c r="B16" s="129"/>
      <c r="C16" s="3"/>
      <c r="D16" s="3"/>
      <c r="E16" s="3"/>
      <c r="F16" s="130"/>
      <c r="V16" s="61" t="s">
        <v>2036</v>
      </c>
      <c r="X16" s="1">
        <v>6</v>
      </c>
      <c r="Y16" s="1">
        <v>470</v>
      </c>
      <c r="AA16" s="1">
        <v>2</v>
      </c>
      <c r="AB16" s="1">
        <v>0</v>
      </c>
    </row>
    <row r="17" spans="2:28" ht="22.5" customHeight="1">
      <c r="B17" s="565"/>
      <c r="C17" s="566"/>
      <c r="D17" s="566"/>
      <c r="E17" s="566"/>
      <c r="F17" s="578"/>
      <c r="J17" s="245" t="str">
        <f>IF(D11=0,"B",D11)</f>
        <v>B</v>
      </c>
      <c r="O17" s="246" t="str">
        <f>IF(C11=0,"A",C11)</f>
        <v>A</v>
      </c>
      <c r="V17" s="61" t="s">
        <v>2037</v>
      </c>
      <c r="X17" s="1">
        <v>7</v>
      </c>
      <c r="Y17" s="1">
        <v>520</v>
      </c>
      <c r="AA17" s="1">
        <v>3</v>
      </c>
      <c r="AB17" s="1">
        <f>Z20</f>
        <v>0</v>
      </c>
    </row>
    <row r="18" spans="2:28" ht="29.25" customHeight="1">
      <c r="B18" s="579"/>
      <c r="C18" s="580"/>
      <c r="D18" s="580"/>
      <c r="E18" s="89"/>
      <c r="F18" s="131"/>
      <c r="V18" s="61">
        <v>1</v>
      </c>
      <c r="AA18" s="1">
        <v>4</v>
      </c>
      <c r="AB18" s="1">
        <v>0</v>
      </c>
    </row>
    <row r="19" spans="2:28" ht="15" customHeight="1">
      <c r="B19" s="579"/>
      <c r="C19" s="580"/>
      <c r="D19" s="580"/>
      <c r="E19" s="89"/>
      <c r="F19" s="131"/>
      <c r="AA19" s="1">
        <v>5</v>
      </c>
      <c r="AB19" s="1">
        <v>0</v>
      </c>
    </row>
    <row r="20" spans="2:28">
      <c r="B20" s="579"/>
      <c r="C20" s="580"/>
      <c r="D20" s="580"/>
      <c r="E20" s="89"/>
      <c r="F20" s="131"/>
      <c r="V20" s="2">
        <v>1</v>
      </c>
      <c r="W20" s="2">
        <v>0</v>
      </c>
      <c r="Y20" s="1">
        <f>F8-2*F7-57.5</f>
        <v>-57.5</v>
      </c>
      <c r="Z20" s="1">
        <f>IF(Y20&lt;0,,Y20)</f>
        <v>0</v>
      </c>
    </row>
    <row r="21" spans="2:28" ht="73.95" customHeight="1">
      <c r="B21" s="579"/>
      <c r="C21" s="580"/>
      <c r="D21" s="580"/>
      <c r="E21" s="89"/>
      <c r="F21" s="131"/>
      <c r="V21" s="2">
        <v>2</v>
      </c>
      <c r="W21" s="2">
        <v>270</v>
      </c>
      <c r="Z21" s="1">
        <f>VLOOKUP(V8,$AA$15:$AB$19,2,0)</f>
        <v>0</v>
      </c>
    </row>
    <row r="22" spans="2:28" ht="45" customHeight="1">
      <c r="B22" s="242"/>
      <c r="C22" s="239"/>
      <c r="D22" s="239"/>
      <c r="E22" s="239"/>
      <c r="F22" s="241"/>
      <c r="U22" s="1" t="s">
        <v>40</v>
      </c>
      <c r="V22" s="2">
        <v>3</v>
      </c>
      <c r="W22" s="2">
        <v>310</v>
      </c>
    </row>
    <row r="23" spans="2:28" ht="15.6">
      <c r="B23" s="249" t="str">
        <f>IF(Z21=0,"LB-2*EB-57,5",Z21)</f>
        <v>LB-2*EB-57,5</v>
      </c>
      <c r="C23" s="243"/>
      <c r="D23" s="243"/>
      <c r="E23" s="243"/>
      <c r="F23" s="250"/>
      <c r="V23" s="2">
        <v>4</v>
      </c>
      <c r="W23" s="2">
        <v>360</v>
      </c>
    </row>
    <row r="24" spans="2:28" ht="22.5" customHeight="1" thickBot="1">
      <c r="B24" s="251"/>
      <c r="C24" s="252"/>
      <c r="D24" s="252"/>
      <c r="E24" s="252"/>
      <c r="F24" s="253"/>
      <c r="V24" s="2">
        <v>5</v>
      </c>
      <c r="W24" s="2">
        <v>430</v>
      </c>
    </row>
    <row r="25" spans="2:28" ht="12" customHeight="1" thickBot="1">
      <c r="B25" s="138"/>
      <c r="C25" s="138"/>
      <c r="D25" s="138"/>
      <c r="E25" s="3"/>
      <c r="F25" s="3"/>
      <c r="V25" s="2">
        <v>6</v>
      </c>
      <c r="W25" s="2">
        <v>480</v>
      </c>
    </row>
    <row r="26" spans="2:28" ht="24.75" customHeight="1">
      <c r="B26" s="562" t="s">
        <v>4203</v>
      </c>
      <c r="C26" s="563"/>
      <c r="D26" s="563"/>
      <c r="E26" s="563"/>
      <c r="F26" s="564"/>
      <c r="V26" s="2">
        <v>7</v>
      </c>
      <c r="W26" s="2">
        <v>530</v>
      </c>
    </row>
    <row r="27" spans="2:28" ht="12.75" customHeight="1">
      <c r="B27" s="129"/>
      <c r="C27" s="3"/>
      <c r="D27" s="3"/>
      <c r="E27" s="3"/>
      <c r="F27" s="130"/>
      <c r="V27" s="52">
        <f>VLOOKUP(V18,V20:W26,2,0)</f>
        <v>0</v>
      </c>
    </row>
    <row r="28" spans="2:28" ht="33" customHeight="1">
      <c r="B28" s="565"/>
      <c r="C28" s="566"/>
      <c r="D28" s="566"/>
      <c r="E28" s="566"/>
      <c r="F28" s="578"/>
      <c r="V28" s="1">
        <f>F8-2*F7-2*12.5-51.5</f>
        <v>-76.5</v>
      </c>
      <c r="W28" s="1">
        <f>IF(V28&lt;0,,V28)</f>
        <v>0</v>
      </c>
    </row>
    <row r="29" spans="2:28" ht="15.6">
      <c r="B29" s="254"/>
      <c r="C29" s="257" t="str">
        <f>IF(Z44=0,"LB-2*EB-90,5",Z44)</f>
        <v>LB-2*EB-90,5</v>
      </c>
      <c r="D29" s="89"/>
      <c r="E29" s="89"/>
      <c r="F29" s="131"/>
      <c r="Y29" s="1">
        <v>1</v>
      </c>
      <c r="Z29" s="1">
        <v>0</v>
      </c>
    </row>
    <row r="30" spans="2:28">
      <c r="B30" s="141"/>
      <c r="C30" s="89"/>
      <c r="D30" s="89"/>
      <c r="E30" s="89"/>
      <c r="F30" s="131"/>
      <c r="V30" s="2" t="s">
        <v>2018</v>
      </c>
      <c r="W30" s="2"/>
      <c r="Y30" s="1">
        <v>2</v>
      </c>
      <c r="Z30" s="1">
        <v>0</v>
      </c>
    </row>
    <row r="31" spans="2:28">
      <c r="B31" s="141"/>
      <c r="C31" s="89"/>
      <c r="D31" s="89"/>
      <c r="E31" s="89"/>
      <c r="F31" s="131"/>
      <c r="V31" s="2">
        <f>F8-2*16-2*12.5-63</f>
        <v>-120</v>
      </c>
      <c r="W31" s="2">
        <f>IF(V31&lt;0,,V31)</f>
        <v>0</v>
      </c>
      <c r="Y31" s="1">
        <v>3</v>
      </c>
      <c r="Z31" s="1">
        <v>0</v>
      </c>
    </row>
    <row r="32" spans="2:28">
      <c r="B32" s="141"/>
      <c r="C32" s="89"/>
      <c r="D32" s="89"/>
      <c r="E32" s="89"/>
      <c r="F32" s="131"/>
      <c r="V32" s="2"/>
      <c r="W32" s="2"/>
      <c r="Y32" s="1">
        <v>4</v>
      </c>
      <c r="Z32" s="1">
        <f>Z35</f>
        <v>0</v>
      </c>
    </row>
    <row r="33" spans="2:26">
      <c r="B33" s="242"/>
      <c r="C33" s="239"/>
      <c r="D33" s="239"/>
      <c r="E33" s="239"/>
      <c r="F33" s="241"/>
      <c r="Y33" s="1">
        <v>5</v>
      </c>
      <c r="Z33" s="1">
        <v>0</v>
      </c>
    </row>
    <row r="34" spans="2:26" ht="15.6">
      <c r="B34" s="249"/>
      <c r="C34" s="243"/>
      <c r="D34" s="243"/>
      <c r="E34" s="243"/>
      <c r="F34" s="250"/>
      <c r="V34" s="2">
        <v>1</v>
      </c>
      <c r="W34" s="2">
        <v>0</v>
      </c>
    </row>
    <row r="35" spans="2:26" ht="15.6">
      <c r="B35" s="255"/>
      <c r="C35" s="238"/>
      <c r="D35" s="238"/>
      <c r="E35" s="238"/>
      <c r="F35" s="256"/>
      <c r="V35" s="35">
        <v>2</v>
      </c>
      <c r="W35" s="35">
        <v>53</v>
      </c>
      <c r="Y35" s="1">
        <f>F8-2*F7-57.5</f>
        <v>-57.5</v>
      </c>
      <c r="Z35" s="1">
        <f>IF(Y35&lt;0,,Y35)</f>
        <v>0</v>
      </c>
    </row>
    <row r="36" spans="2:26">
      <c r="B36" s="129"/>
      <c r="C36" s="3"/>
      <c r="D36" s="3"/>
      <c r="E36" s="3"/>
      <c r="F36" s="130"/>
      <c r="V36" s="35">
        <v>3</v>
      </c>
      <c r="W36" s="35">
        <v>65.5</v>
      </c>
      <c r="Z36" s="1">
        <f>VLOOKUP(V8,$Y$29:$Z$33,2,0)</f>
        <v>0</v>
      </c>
    </row>
    <row r="37" spans="2:26">
      <c r="B37" s="129"/>
      <c r="C37" s="3"/>
      <c r="D37" s="3"/>
      <c r="E37" s="3"/>
      <c r="F37" s="130"/>
      <c r="V37" s="35">
        <v>4</v>
      </c>
      <c r="W37" s="35">
        <v>144</v>
      </c>
      <c r="Y37" s="1">
        <v>1</v>
      </c>
      <c r="Z37" s="1">
        <v>0</v>
      </c>
    </row>
    <row r="38" spans="2:26">
      <c r="B38" s="129"/>
      <c r="C38" s="3"/>
      <c r="D38" s="3"/>
      <c r="E38" s="3"/>
      <c r="F38" s="130"/>
      <c r="V38" s="35">
        <v>5</v>
      </c>
      <c r="W38" s="35">
        <v>176</v>
      </c>
      <c r="Y38" s="1">
        <v>2</v>
      </c>
      <c r="Z38" s="1">
        <v>0</v>
      </c>
    </row>
    <row r="39" spans="2:26">
      <c r="B39" s="129"/>
      <c r="C39" s="3"/>
      <c r="D39" s="3"/>
      <c r="E39" s="3"/>
      <c r="F39" s="130"/>
      <c r="V39" s="52">
        <f>VLOOKUP(V8,V34:W38,2,0)</f>
        <v>0</v>
      </c>
      <c r="Y39" s="1">
        <v>3</v>
      </c>
      <c r="Z39" s="1">
        <v>0</v>
      </c>
    </row>
    <row r="40" spans="2:26">
      <c r="B40" s="129"/>
      <c r="C40" s="3"/>
      <c r="D40" s="3"/>
      <c r="E40" s="3"/>
      <c r="F40" s="130"/>
      <c r="Y40" s="1">
        <v>4</v>
      </c>
      <c r="Z40" s="1">
        <f>Z43</f>
        <v>0</v>
      </c>
    </row>
    <row r="41" spans="2:26">
      <c r="B41" s="258" t="str">
        <f>IF(Z36=0,"LB-2*EB-57,5",Z36)</f>
        <v>LB-2*EB-57,5</v>
      </c>
      <c r="C41" s="3"/>
      <c r="D41" s="3"/>
      <c r="E41" s="3"/>
      <c r="F41" s="130"/>
      <c r="V41" s="61" t="s">
        <v>2039</v>
      </c>
      <c r="Y41" s="1">
        <v>5</v>
      </c>
      <c r="Z41" s="1">
        <v>0</v>
      </c>
    </row>
    <row r="42" spans="2:26">
      <c r="B42" s="129"/>
      <c r="C42" s="3"/>
      <c r="D42" s="3"/>
      <c r="E42" s="3"/>
      <c r="F42" s="130"/>
      <c r="V42" s="61" t="s">
        <v>2041</v>
      </c>
    </row>
    <row r="43" spans="2:26" ht="15" thickBot="1">
      <c r="B43" s="143"/>
      <c r="C43" s="144"/>
      <c r="D43" s="144"/>
      <c r="E43" s="144"/>
      <c r="F43" s="145"/>
      <c r="V43" s="61" t="s">
        <v>2042</v>
      </c>
      <c r="Y43" s="1">
        <f>F8-2*F7-90.5</f>
        <v>-90.5</v>
      </c>
      <c r="Z43" s="1">
        <f>IF(Y43&lt;0,,Y43)</f>
        <v>0</v>
      </c>
    </row>
    <row r="44" spans="2:26">
      <c r="V44" s="61">
        <v>1</v>
      </c>
      <c r="Z44" s="1">
        <f>VLOOKUP(V8,$Y$37:$Z$41,2,0)</f>
        <v>0</v>
      </c>
    </row>
    <row r="45" spans="2:26">
      <c r="V45" s="3"/>
    </row>
    <row r="46" spans="2:26">
      <c r="V46" s="3"/>
      <c r="W46" s="1">
        <v>1</v>
      </c>
      <c r="X46" s="1">
        <v>2</v>
      </c>
      <c r="Y46" s="1">
        <v>3</v>
      </c>
    </row>
    <row r="47" spans="2:26">
      <c r="V47" s="2">
        <v>1</v>
      </c>
      <c r="W47" s="2">
        <v>0</v>
      </c>
      <c r="X47" s="2">
        <v>0</v>
      </c>
      <c r="Y47" s="2">
        <v>0</v>
      </c>
    </row>
    <row r="48" spans="2:26">
      <c r="V48" s="2">
        <v>2</v>
      </c>
      <c r="W48" s="2">
        <v>0</v>
      </c>
      <c r="X48" s="2">
        <v>279</v>
      </c>
      <c r="Y48" s="2">
        <v>288</v>
      </c>
    </row>
    <row r="49" spans="22:25">
      <c r="V49" s="2">
        <v>3</v>
      </c>
      <c r="W49" s="2">
        <v>0</v>
      </c>
      <c r="X49" s="2">
        <v>315</v>
      </c>
      <c r="Y49" s="2">
        <v>324</v>
      </c>
    </row>
    <row r="50" spans="22:25">
      <c r="V50" s="2">
        <v>4</v>
      </c>
      <c r="W50" s="2">
        <v>0</v>
      </c>
      <c r="X50" s="2">
        <v>365</v>
      </c>
      <c r="Y50" s="2">
        <v>374</v>
      </c>
    </row>
    <row r="51" spans="22:25">
      <c r="V51" s="2">
        <v>5</v>
      </c>
      <c r="W51" s="2">
        <v>0</v>
      </c>
      <c r="X51" s="2">
        <v>435</v>
      </c>
      <c r="Y51" s="2">
        <v>444</v>
      </c>
    </row>
    <row r="52" spans="22:25">
      <c r="V52" s="2">
        <v>6</v>
      </c>
      <c r="W52" s="2">
        <v>0</v>
      </c>
      <c r="X52" s="2">
        <v>485</v>
      </c>
      <c r="Y52" s="2">
        <v>494</v>
      </c>
    </row>
    <row r="53" spans="22:25">
      <c r="V53" s="2">
        <v>7</v>
      </c>
      <c r="W53" s="2">
        <v>0</v>
      </c>
      <c r="X53" s="2">
        <v>535</v>
      </c>
      <c r="Y53" s="2">
        <v>544</v>
      </c>
    </row>
    <row r="54" spans="22:25">
      <c r="V54" s="52">
        <f>VLOOKUP(V18,V47:Y53,MATCH(V44,V46:Y46,0),0)</f>
        <v>0</v>
      </c>
    </row>
  </sheetData>
  <sheetProtection algorithmName="SHA-512" hashValue="zNvmCmpdNutqXqS0j49nvfzpEssQudDmVLCa6FlhqvPwMMxUa9Ybze6w6eRzgV3SD8Rbgp1OBEmubLdX6+eKMA==" saltValue="hrMcOEr2HCNx8SqE+5tvuw==" spinCount="100000" sheet="1" objects="1" scenarios="1"/>
  <mergeCells count="14">
    <mergeCell ref="B26:F26"/>
    <mergeCell ref="B28:F28"/>
    <mergeCell ref="C1:D1"/>
    <mergeCell ref="B2:F2"/>
    <mergeCell ref="C3:F3"/>
    <mergeCell ref="B6:F6"/>
    <mergeCell ref="B9:F9"/>
    <mergeCell ref="D10:F10"/>
    <mergeCell ref="D11:F11"/>
    <mergeCell ref="B15:F15"/>
    <mergeCell ref="B17:F17"/>
    <mergeCell ref="D12:F12"/>
    <mergeCell ref="C13:F13"/>
    <mergeCell ref="B18:D21"/>
  </mergeCells>
  <conditionalFormatting sqref="F8">
    <cfRule type="containsBlanks" dxfId="24" priority="6">
      <formula>LEN(TRIM(F8))=0</formula>
    </cfRule>
  </conditionalFormatting>
  <conditionalFormatting sqref="E8">
    <cfRule type="cellIs" dxfId="23" priority="4" operator="greaterThan">
      <formula>0</formula>
    </cfRule>
    <cfRule type="cellIs" dxfId="22" priority="5" operator="equal">
      <formula>0</formula>
    </cfRule>
  </conditionalFormatting>
  <conditionalFormatting sqref="F7">
    <cfRule type="containsBlanks" dxfId="21" priority="3">
      <formula>LEN(TRIM(F7))=0</formula>
    </cfRule>
  </conditionalFormatting>
  <conditionalFormatting sqref="E7">
    <cfRule type="cellIs" dxfId="20" priority="1" operator="equal">
      <formula>0</formula>
    </cfRule>
    <cfRule type="cellIs" dxfId="19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1</xdr:row>
                    <xdr:rowOff>213360</xdr:rowOff>
                  </from>
                  <to>
                    <xdr:col>5</xdr:col>
                    <xdr:colOff>1021080</xdr:colOff>
                    <xdr:row>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1013460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Drop Down 3">
              <controlPr defaultSize="0" autoLine="0" autoPict="0">
                <anchor moveWithCells="1">
                  <from>
                    <xdr:col>2</xdr:col>
                    <xdr:colOff>22860</xdr:colOff>
                    <xdr:row>3</xdr:row>
                    <xdr:rowOff>213360</xdr:rowOff>
                  </from>
                  <to>
                    <xdr:col>5</xdr:col>
                    <xdr:colOff>1021080</xdr:colOff>
                    <xdr:row>5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FFFF00"/>
  </sheetPr>
  <dimension ref="B1:CA64"/>
  <sheetViews>
    <sheetView showRowColHeaders="0" topLeftCell="A16" zoomScale="70" zoomScaleNormal="70" workbookViewId="0">
      <selection activeCell="A5" sqref="A5"/>
    </sheetView>
  </sheetViews>
  <sheetFormatPr defaultColWidth="9.21875" defaultRowHeight="14.4"/>
  <cols>
    <col min="1" max="1" width="1.21875" style="1" customWidth="1"/>
    <col min="2" max="2" width="37.77734375" style="1" customWidth="1"/>
    <col min="3" max="3" width="14.77734375" style="1" customWidth="1"/>
    <col min="4" max="4" width="9.21875" style="1"/>
    <col min="5" max="5" width="1.21875" style="1" customWidth="1"/>
    <col min="6" max="6" width="13.21875" style="1" customWidth="1"/>
    <col min="7" max="7" width="4.33203125" style="1" customWidth="1"/>
    <col min="8" max="8" width="5.109375" style="1" customWidth="1"/>
    <col min="9" max="9" width="6.109375" style="1" customWidth="1"/>
    <col min="10" max="10" width="4.5546875" style="1" customWidth="1"/>
    <col min="11" max="11" width="5.109375" style="1" customWidth="1"/>
    <col min="12" max="13" width="4.109375" style="1" customWidth="1"/>
    <col min="14" max="14" width="5.44140625" style="1" customWidth="1"/>
    <col min="15" max="15" width="4.109375" style="1" customWidth="1"/>
    <col min="16" max="34" width="5.77734375" style="1" customWidth="1"/>
    <col min="35" max="38" width="5.77734375" style="1" hidden="1" customWidth="1"/>
    <col min="39" max="53" width="4.33203125" style="1" hidden="1" customWidth="1"/>
    <col min="54" max="69" width="4.21875" style="1" hidden="1" customWidth="1"/>
    <col min="70" max="70" width="18" style="1" hidden="1" customWidth="1"/>
    <col min="71" max="71" width="27.21875" style="1" hidden="1" customWidth="1"/>
    <col min="72" max="72" width="11.21875" style="1" hidden="1" customWidth="1"/>
    <col min="73" max="73" width="10.21875" style="1" hidden="1" customWidth="1"/>
    <col min="74" max="74" width="10.88671875" style="1" hidden="1" customWidth="1"/>
    <col min="75" max="78" width="5.77734375" style="1" hidden="1" customWidth="1"/>
    <col min="79" max="79" width="9.21875" style="1" hidden="1" customWidth="1"/>
    <col min="80" max="83" width="0" style="1" hidden="1" customWidth="1"/>
    <col min="84" max="16384" width="9.21875" style="1"/>
  </cols>
  <sheetData>
    <row r="1" spans="2:74" ht="69" customHeight="1">
      <c r="B1" s="49"/>
      <c r="C1" s="412"/>
      <c r="D1" s="412"/>
      <c r="BR1" s="2"/>
      <c r="BS1" s="2" t="s">
        <v>25</v>
      </c>
      <c r="BT1" s="2" t="s">
        <v>4</v>
      </c>
      <c r="BU1" s="43" t="s">
        <v>1942</v>
      </c>
      <c r="BV1" s="43" t="s">
        <v>1948</v>
      </c>
    </row>
    <row r="2" spans="2:74" ht="17.100000000000001" customHeight="1" thickBot="1">
      <c r="B2" s="355" t="s">
        <v>2020</v>
      </c>
      <c r="C2" s="356"/>
      <c r="D2" s="356"/>
      <c r="E2" s="356"/>
      <c r="F2" s="357"/>
      <c r="J2" s="116" t="str">
        <f>IF(C13=0,"LT",C13)</f>
        <v>LT</v>
      </c>
      <c r="BR2" s="61" t="s">
        <v>2024</v>
      </c>
    </row>
    <row r="3" spans="2:74" ht="17.100000000000001" customHeight="1" thickBot="1">
      <c r="B3" s="2" t="s">
        <v>2014</v>
      </c>
      <c r="C3" s="402"/>
      <c r="D3" s="403"/>
      <c r="E3" s="403"/>
      <c r="F3" s="404"/>
      <c r="H3" s="111"/>
      <c r="T3" s="610" t="s">
        <v>4186</v>
      </c>
      <c r="U3" s="611"/>
      <c r="V3" s="611"/>
      <c r="W3" s="612"/>
      <c r="BR3" s="61" t="s">
        <v>1991</v>
      </c>
    </row>
    <row r="4" spans="2:74" ht="17.100000000000001" customHeight="1" thickBot="1">
      <c r="B4" s="365"/>
      <c r="C4" s="365"/>
      <c r="D4" s="365"/>
      <c r="E4" s="365"/>
      <c r="F4" s="365"/>
      <c r="K4" s="114" t="str">
        <f>IF(C12=0,"E=NL",C12)</f>
        <v>E=NL</v>
      </c>
      <c r="N4" s="115" t="str">
        <f>IF(D11=0,"C",D11)</f>
        <v>C</v>
      </c>
      <c r="V4" s="613"/>
      <c r="W4" s="614"/>
      <c r="BR4" s="61" t="s">
        <v>1992</v>
      </c>
    </row>
    <row r="5" spans="2:74" ht="17.100000000000001" customHeight="1" thickBot="1">
      <c r="B5" s="6" t="s">
        <v>2015</v>
      </c>
      <c r="C5" s="3"/>
      <c r="D5" s="3"/>
      <c r="E5" s="5">
        <f>F5</f>
        <v>0</v>
      </c>
      <c r="F5" s="62"/>
      <c r="BR5" s="61" t="s">
        <v>1993</v>
      </c>
      <c r="BT5" s="1" t="s">
        <v>4183</v>
      </c>
      <c r="BU5" s="1">
        <f>V7-(V4*2)-89</f>
        <v>-89</v>
      </c>
      <c r="BV5" s="1">
        <f>IF(BU5&lt;0,,BU5)</f>
        <v>0</v>
      </c>
    </row>
    <row r="6" spans="2:74" ht="17.100000000000001" customHeight="1" thickBot="1">
      <c r="B6" s="2" t="s">
        <v>2016</v>
      </c>
      <c r="C6" s="3"/>
      <c r="D6" s="3"/>
      <c r="E6" s="5">
        <f>F6</f>
        <v>0</v>
      </c>
      <c r="F6" s="63"/>
      <c r="T6" s="615" t="s">
        <v>4187</v>
      </c>
      <c r="U6" s="616"/>
      <c r="V6" s="616"/>
      <c r="W6" s="617"/>
      <c r="BR6" s="61" t="s">
        <v>1994</v>
      </c>
      <c r="BT6" s="1" t="s">
        <v>4188</v>
      </c>
      <c r="BU6" s="1">
        <f>V7-(V4*2)-89</f>
        <v>-89</v>
      </c>
      <c r="BV6" s="1">
        <f t="shared" ref="BV6:BV7" si="0">IF(BU6&lt;0,,BU6)</f>
        <v>0</v>
      </c>
    </row>
    <row r="7" spans="2:74" ht="17.100000000000001" customHeight="1" thickBot="1">
      <c r="B7" s="365"/>
      <c r="C7" s="365"/>
      <c r="D7" s="365"/>
      <c r="E7" s="365"/>
      <c r="F7" s="365"/>
      <c r="V7" s="618"/>
      <c r="W7" s="619"/>
      <c r="BR7" s="61" t="s">
        <v>1995</v>
      </c>
      <c r="BT7" s="1" t="s">
        <v>4189</v>
      </c>
      <c r="BU7" s="1">
        <f>V7-(V4*2)-93</f>
        <v>-93</v>
      </c>
      <c r="BV7" s="1">
        <f t="shared" si="0"/>
        <v>0</v>
      </c>
    </row>
    <row r="8" spans="2:74" ht="17.100000000000001" customHeight="1" thickBot="1">
      <c r="B8" s="55" t="s">
        <v>2038</v>
      </c>
      <c r="C8" s="97" t="s">
        <v>25</v>
      </c>
      <c r="D8" s="358" t="s">
        <v>4</v>
      </c>
      <c r="E8" s="358"/>
      <c r="F8" s="358"/>
      <c r="BR8" s="61" t="s">
        <v>1996</v>
      </c>
    </row>
    <row r="9" spans="2:74" ht="17.100000000000001" customHeight="1">
      <c r="B9" s="2" t="s">
        <v>8</v>
      </c>
      <c r="C9" s="14">
        <f>SUM(BS25)</f>
        <v>0</v>
      </c>
      <c r="D9" s="373">
        <f>SUM(BS26)</f>
        <v>0</v>
      </c>
      <c r="E9" s="373"/>
      <c r="F9" s="373"/>
      <c r="Q9" s="114" t="str">
        <f>IF(C11=0,"F",C11)</f>
        <v>F</v>
      </c>
      <c r="T9" s="597" t="s">
        <v>4183</v>
      </c>
      <c r="U9" s="598"/>
      <c r="V9" s="598"/>
      <c r="W9" s="599"/>
      <c r="X9" s="608" t="s">
        <v>4184</v>
      </c>
      <c r="Y9" s="598"/>
      <c r="Z9" s="598"/>
      <c r="AA9" s="599"/>
      <c r="AB9" s="598" t="s">
        <v>4185</v>
      </c>
      <c r="AC9" s="598"/>
      <c r="AD9" s="598"/>
      <c r="AE9" s="599"/>
      <c r="BR9" s="61" t="s">
        <v>1997</v>
      </c>
    </row>
    <row r="10" spans="2:74" ht="17.100000000000001" customHeight="1">
      <c r="B10" s="2" t="s">
        <v>2017</v>
      </c>
      <c r="C10" s="14">
        <f>SUM(BS27)</f>
        <v>0</v>
      </c>
      <c r="D10" s="373">
        <f>SUM(BS26)</f>
        <v>0</v>
      </c>
      <c r="E10" s="373"/>
      <c r="F10" s="373"/>
      <c r="H10" s="115" t="str">
        <f>IF(F6=0,"F",F6)</f>
        <v>F</v>
      </c>
      <c r="T10" s="600" t="str">
        <f>IF(BV5=0,"L=LB-89 мм",BV5)</f>
        <v>L=LB-89 мм</v>
      </c>
      <c r="U10" s="373"/>
      <c r="V10" s="373"/>
      <c r="W10" s="574"/>
      <c r="X10" s="441" t="str">
        <f>IF(BV6=0,"L=LB-89 мм",BV6)</f>
        <v>L=LB-89 мм</v>
      </c>
      <c r="Y10" s="373"/>
      <c r="Z10" s="373"/>
      <c r="AA10" s="574"/>
      <c r="AB10" s="373" t="str">
        <f>IF(BV7=0,"L=LB-93 мм",BV7)</f>
        <v>L=LB-93 мм</v>
      </c>
      <c r="AC10" s="373"/>
      <c r="AD10" s="373"/>
      <c r="AE10" s="574"/>
      <c r="BR10" s="61">
        <v>1</v>
      </c>
    </row>
    <row r="11" spans="2:74" ht="17.100000000000001" customHeight="1" thickBot="1">
      <c r="B11" s="2" t="s">
        <v>2018</v>
      </c>
      <c r="C11" s="14">
        <f>SUM(BS27)</f>
        <v>0</v>
      </c>
      <c r="D11" s="373">
        <f>SUM(BS26)</f>
        <v>0</v>
      </c>
      <c r="E11" s="373"/>
      <c r="F11" s="373"/>
      <c r="T11" s="601"/>
      <c r="U11" s="602"/>
      <c r="V11" s="602"/>
      <c r="W11" s="603"/>
      <c r="X11" s="609"/>
      <c r="Y11" s="602"/>
      <c r="Z11" s="602"/>
      <c r="AA11" s="603"/>
      <c r="AB11" s="602"/>
      <c r="AC11" s="602"/>
      <c r="AD11" s="602"/>
      <c r="AE11" s="603"/>
    </row>
    <row r="12" spans="2:74" ht="17.100000000000001" customHeight="1">
      <c r="B12" s="2" t="s">
        <v>2019</v>
      </c>
      <c r="C12" s="14">
        <f>VLOOKUP(BR10,BR13:BS20,2,0)</f>
        <v>0</v>
      </c>
      <c r="D12" s="373">
        <f>F6</f>
        <v>0</v>
      </c>
      <c r="E12" s="373"/>
      <c r="F12" s="373"/>
    </row>
    <row r="13" spans="2:74" ht="17.100000000000001" customHeight="1">
      <c r="B13" s="2" t="s">
        <v>2103</v>
      </c>
      <c r="C13" s="439">
        <f>SUM(BU64)</f>
        <v>0</v>
      </c>
      <c r="D13" s="440"/>
      <c r="E13" s="440"/>
      <c r="F13" s="441"/>
      <c r="BR13" s="2">
        <v>1</v>
      </c>
      <c r="BS13" s="2">
        <v>0</v>
      </c>
    </row>
    <row r="14" spans="2:74" ht="17.100000000000001" customHeight="1">
      <c r="K14" s="112" t="str">
        <f>IF(D9=0,"B",D9)</f>
        <v>B</v>
      </c>
      <c r="N14" s="113" t="str">
        <f>IF(C9=0,"A",C9)</f>
        <v>A</v>
      </c>
      <c r="BR14" s="2">
        <v>2</v>
      </c>
      <c r="BS14" s="2">
        <v>250</v>
      </c>
    </row>
    <row r="15" spans="2:74" ht="17.100000000000001" customHeight="1">
      <c r="B15" s="355" t="s">
        <v>2061</v>
      </c>
      <c r="C15" s="356"/>
      <c r="D15" s="356"/>
      <c r="E15" s="356"/>
      <c r="F15" s="357"/>
      <c r="BR15" s="2">
        <v>3</v>
      </c>
      <c r="BS15" s="2">
        <v>300</v>
      </c>
    </row>
    <row r="16" spans="2:74" ht="17.100000000000001" customHeight="1">
      <c r="B16" s="2" t="s">
        <v>2014</v>
      </c>
      <c r="C16" s="402"/>
      <c r="D16" s="403"/>
      <c r="E16" s="403"/>
      <c r="F16" s="404"/>
      <c r="BR16" s="2">
        <v>4</v>
      </c>
      <c r="BS16" s="2">
        <v>350</v>
      </c>
    </row>
    <row r="17" spans="2:71" ht="17.100000000000001" customHeight="1">
      <c r="B17" s="365"/>
      <c r="C17" s="365"/>
      <c r="D17" s="365"/>
      <c r="E17" s="365"/>
      <c r="F17" s="365"/>
      <c r="BR17" s="2">
        <v>5</v>
      </c>
      <c r="BS17" s="2">
        <v>400</v>
      </c>
    </row>
    <row r="18" spans="2:71" ht="17.100000000000001" customHeight="1">
      <c r="B18" s="6" t="s">
        <v>2015</v>
      </c>
      <c r="C18" s="3"/>
      <c r="D18" s="3"/>
      <c r="E18" s="5">
        <f>F18</f>
        <v>0</v>
      </c>
      <c r="F18" s="62"/>
      <c r="J18" s="116" t="str">
        <f>IF(C26=0,"LT",C26)</f>
        <v>LT</v>
      </c>
      <c r="BR18" s="2">
        <v>6</v>
      </c>
      <c r="BS18" s="2">
        <v>450</v>
      </c>
    </row>
    <row r="19" spans="2:71" ht="17.100000000000001" customHeight="1">
      <c r="B19" s="2" t="s">
        <v>2016</v>
      </c>
      <c r="C19" s="3"/>
      <c r="D19" s="3"/>
      <c r="E19" s="5">
        <f>F19</f>
        <v>0</v>
      </c>
      <c r="F19" s="63"/>
      <c r="N19" s="113" t="str">
        <f>IF(D24=0,"C",D24)</f>
        <v>C</v>
      </c>
      <c r="BR19" s="2">
        <v>7</v>
      </c>
      <c r="BS19" s="2">
        <v>500</v>
      </c>
    </row>
    <row r="20" spans="2:71" ht="17.100000000000001" customHeight="1">
      <c r="B20" s="365"/>
      <c r="C20" s="365"/>
      <c r="D20" s="365"/>
      <c r="E20" s="365"/>
      <c r="F20" s="365"/>
      <c r="J20" s="115" t="str">
        <f>IF(C25=0,"E=NL",C25)</f>
        <v>E=NL</v>
      </c>
      <c r="BR20" s="2">
        <v>8</v>
      </c>
      <c r="BS20" s="2">
        <v>550</v>
      </c>
    </row>
    <row r="21" spans="2:71" ht="17.100000000000001" customHeight="1">
      <c r="B21" s="55" t="s">
        <v>2038</v>
      </c>
      <c r="C21" s="110" t="s">
        <v>25</v>
      </c>
      <c r="D21" s="358" t="s">
        <v>4</v>
      </c>
      <c r="E21" s="358"/>
      <c r="F21" s="358"/>
      <c r="BR21" s="2"/>
      <c r="BS21" s="2"/>
    </row>
    <row r="22" spans="2:71" ht="17.100000000000001" customHeight="1">
      <c r="B22" s="2" t="s">
        <v>8</v>
      </c>
      <c r="C22" s="14">
        <f>SUM(BS32)</f>
        <v>0</v>
      </c>
      <c r="D22" s="373">
        <f>SUM(BS33)</f>
        <v>0</v>
      </c>
      <c r="E22" s="373"/>
      <c r="F22" s="373"/>
      <c r="BR22" s="2"/>
      <c r="BS22" s="2"/>
    </row>
    <row r="23" spans="2:71" ht="17.100000000000001" customHeight="1">
      <c r="B23" s="2" t="s">
        <v>2017</v>
      </c>
      <c r="C23" s="14">
        <f>SUM(BS34)</f>
        <v>0</v>
      </c>
      <c r="D23" s="373">
        <f>SUM(BS35)</f>
        <v>0</v>
      </c>
      <c r="E23" s="373"/>
      <c r="F23" s="373"/>
    </row>
    <row r="24" spans="2:71" ht="17.100000000000001" customHeight="1">
      <c r="B24" s="2" t="s">
        <v>2018</v>
      </c>
      <c r="C24" s="14">
        <f>SUM(BS34)</f>
        <v>0</v>
      </c>
      <c r="D24" s="373">
        <f>SUM(BS35)</f>
        <v>0</v>
      </c>
      <c r="E24" s="373"/>
      <c r="F24" s="373"/>
      <c r="Q24" s="114" t="str">
        <f>IF(C24=0,"F",C24)</f>
        <v>F</v>
      </c>
      <c r="BR24" s="2" t="s">
        <v>8</v>
      </c>
      <c r="BS24" s="2"/>
    </row>
    <row r="25" spans="2:71" ht="17.100000000000001" customHeight="1">
      <c r="B25" s="2" t="s">
        <v>2019</v>
      </c>
      <c r="C25" s="14">
        <f>VLOOKUP(BR45,BR47:BS54,2,0)</f>
        <v>0</v>
      </c>
      <c r="D25" s="373">
        <f>F19</f>
        <v>0</v>
      </c>
      <c r="E25" s="373"/>
      <c r="F25" s="373"/>
      <c r="H25" s="115" t="str">
        <f>IF(C25=0,"F",C25)</f>
        <v>F</v>
      </c>
      <c r="BR25" s="15">
        <f>C12-32</f>
        <v>-32</v>
      </c>
      <c r="BS25" s="2">
        <f>IF(BR25&lt;20,,BR25)</f>
        <v>0</v>
      </c>
    </row>
    <row r="26" spans="2:71" ht="17.100000000000001" customHeight="1">
      <c r="B26" s="2" t="s">
        <v>2043</v>
      </c>
      <c r="C26" s="439">
        <f>SUM(BR64)</f>
        <v>0</v>
      </c>
      <c r="D26" s="440"/>
      <c r="E26" s="440"/>
      <c r="F26" s="441"/>
      <c r="BR26" s="4">
        <f>F5-16*2-20*2</f>
        <v>-72</v>
      </c>
      <c r="BS26" s="2">
        <f>IF(BR26&lt;20,,BR26)</f>
        <v>0</v>
      </c>
    </row>
    <row r="27" spans="2:71">
      <c r="BR27" s="15">
        <f>F6-12</f>
        <v>-12</v>
      </c>
      <c r="BS27" s="2">
        <f>IF(BR27&lt;20,,BR27)</f>
        <v>0</v>
      </c>
    </row>
    <row r="28" spans="2:71">
      <c r="BR28" s="2"/>
      <c r="BS28" s="2"/>
    </row>
    <row r="29" spans="2:71">
      <c r="N29" s="116" t="str">
        <f>IF(C22=0,"A",C22)</f>
        <v>A</v>
      </c>
    </row>
    <row r="30" spans="2:71">
      <c r="J30" s="119" t="str">
        <f>IF(D22=0,"B",D22)</f>
        <v>B</v>
      </c>
    </row>
    <row r="31" spans="2:71">
      <c r="BR31" s="2" t="s">
        <v>8</v>
      </c>
      <c r="BS31" s="2"/>
    </row>
    <row r="32" spans="2:71">
      <c r="BR32" s="15">
        <f>C25-1</f>
        <v>-1</v>
      </c>
      <c r="BS32" s="2">
        <f>IF(BR32&lt;20,,BR32)</f>
        <v>0</v>
      </c>
    </row>
    <row r="33" spans="70:71">
      <c r="BR33" s="2">
        <f>F18-16*2-20*2+10</f>
        <v>-62</v>
      </c>
      <c r="BS33" s="2">
        <f>IF(BR33&lt;20,,BR33)</f>
        <v>0</v>
      </c>
    </row>
    <row r="34" spans="70:71">
      <c r="BR34" s="15">
        <f>F19-12-4</f>
        <v>-16</v>
      </c>
      <c r="BS34" s="2">
        <f>IF(BR34&lt;20,,BR34)</f>
        <v>0</v>
      </c>
    </row>
    <row r="35" spans="70:71">
      <c r="BR35" s="2">
        <f>F18-16*2-20*2</f>
        <v>-72</v>
      </c>
      <c r="BS35" s="2">
        <f>IF(BR35&lt;20,,BR35)</f>
        <v>0</v>
      </c>
    </row>
    <row r="37" spans="70:71">
      <c r="BR37" s="61" t="s">
        <v>2024</v>
      </c>
    </row>
    <row r="38" spans="70:71">
      <c r="BR38" s="61" t="s">
        <v>1991</v>
      </c>
    </row>
    <row r="39" spans="70:71">
      <c r="BR39" s="61" t="s">
        <v>1992</v>
      </c>
    </row>
    <row r="40" spans="70:71">
      <c r="BR40" s="61" t="s">
        <v>1993</v>
      </c>
    </row>
    <row r="41" spans="70:71">
      <c r="BR41" s="61" t="s">
        <v>1994</v>
      </c>
    </row>
    <row r="42" spans="70:71">
      <c r="BR42" s="61" t="s">
        <v>1995</v>
      </c>
    </row>
    <row r="43" spans="70:71">
      <c r="BR43" s="61" t="s">
        <v>1996</v>
      </c>
    </row>
    <row r="44" spans="70:71">
      <c r="BR44" s="61" t="s">
        <v>1997</v>
      </c>
    </row>
    <row r="45" spans="70:71">
      <c r="BR45" s="88">
        <v>1</v>
      </c>
    </row>
    <row r="47" spans="70:71">
      <c r="BR47" s="2">
        <v>1</v>
      </c>
      <c r="BS47" s="2">
        <v>0</v>
      </c>
    </row>
    <row r="48" spans="70:71">
      <c r="BR48" s="2">
        <v>2</v>
      </c>
      <c r="BS48" s="2">
        <v>250</v>
      </c>
    </row>
    <row r="49" spans="70:74">
      <c r="BR49" s="2">
        <v>3</v>
      </c>
      <c r="BS49" s="2">
        <v>300</v>
      </c>
    </row>
    <row r="50" spans="70:74">
      <c r="BR50" s="2">
        <v>4</v>
      </c>
      <c r="BS50" s="2">
        <v>350</v>
      </c>
    </row>
    <row r="51" spans="70:74">
      <c r="BR51" s="2">
        <v>5</v>
      </c>
      <c r="BS51" s="2">
        <v>400</v>
      </c>
    </row>
    <row r="52" spans="70:74">
      <c r="BR52" s="2">
        <v>6</v>
      </c>
      <c r="BS52" s="2">
        <v>450</v>
      </c>
    </row>
    <row r="53" spans="70:74">
      <c r="BR53" s="2">
        <v>7</v>
      </c>
      <c r="BS53" s="2">
        <v>500</v>
      </c>
    </row>
    <row r="54" spans="70:74">
      <c r="BR54" s="2">
        <v>8</v>
      </c>
      <c r="BS54" s="2">
        <v>550</v>
      </c>
    </row>
    <row r="55" spans="70:74">
      <c r="BR55" s="3"/>
      <c r="BS55" s="3"/>
    </row>
    <row r="56" spans="70:74">
      <c r="BR56" s="2">
        <v>1</v>
      </c>
      <c r="BS56" s="2">
        <v>0</v>
      </c>
      <c r="BU56" s="2">
        <v>1</v>
      </c>
      <c r="BV56" s="2">
        <v>0</v>
      </c>
    </row>
    <row r="57" spans="70:74">
      <c r="BR57" s="2">
        <v>2</v>
      </c>
      <c r="BS57" s="2">
        <v>263</v>
      </c>
      <c r="BU57" s="2">
        <v>2</v>
      </c>
      <c r="BV57" s="2">
        <v>263</v>
      </c>
    </row>
    <row r="58" spans="70:74">
      <c r="BR58" s="2">
        <v>3</v>
      </c>
      <c r="BS58" s="2">
        <v>313</v>
      </c>
      <c r="BU58" s="2">
        <v>3</v>
      </c>
      <c r="BV58" s="2">
        <v>313</v>
      </c>
    </row>
    <row r="59" spans="70:74">
      <c r="BR59" s="2">
        <v>4</v>
      </c>
      <c r="BS59" s="2">
        <v>363</v>
      </c>
      <c r="BU59" s="2">
        <v>4</v>
      </c>
      <c r="BV59" s="2">
        <v>363</v>
      </c>
    </row>
    <row r="60" spans="70:74">
      <c r="BR60" s="2">
        <v>5</v>
      </c>
      <c r="BS60" s="2">
        <v>413</v>
      </c>
      <c r="BU60" s="2">
        <v>5</v>
      </c>
      <c r="BV60" s="2">
        <v>413</v>
      </c>
    </row>
    <row r="61" spans="70:74">
      <c r="BR61" s="2">
        <v>6</v>
      </c>
      <c r="BS61" s="2">
        <v>463</v>
      </c>
      <c r="BU61" s="2">
        <v>6</v>
      </c>
      <c r="BV61" s="2">
        <v>463</v>
      </c>
    </row>
    <row r="62" spans="70:74">
      <c r="BR62" s="2">
        <v>7</v>
      </c>
      <c r="BS62" s="2">
        <v>513</v>
      </c>
      <c r="BU62" s="2">
        <v>7</v>
      </c>
      <c r="BV62" s="2">
        <v>513</v>
      </c>
    </row>
    <row r="63" spans="70:74">
      <c r="BR63" s="2">
        <v>8</v>
      </c>
      <c r="BS63" s="2">
        <v>563</v>
      </c>
      <c r="BU63" s="2">
        <v>8</v>
      </c>
      <c r="BV63" s="2">
        <v>563</v>
      </c>
    </row>
    <row r="64" spans="70:74">
      <c r="BR64" s="52">
        <f>VLOOKUP(BR45,BR56:BS63,2,0)</f>
        <v>0</v>
      </c>
      <c r="BU64" s="52">
        <f>VLOOKUP(BR10,BU56:BV63,2,0)</f>
        <v>0</v>
      </c>
    </row>
  </sheetData>
  <sheetProtection algorithmName="SHA-512" hashValue="lxFDtht6K11ex1Ok+RpcO9iOfDZ1VT0clu1Dt3Jrso+mvL33yhNMcmSNdx/ccjbJCWEymLSZKMQanhafItTlLw==" saltValue="m0M0dsnOG6KieqYykdx2Gw==" spinCount="100000" sheet="1" objects="1" scenarios="1"/>
  <mergeCells count="31">
    <mergeCell ref="T3:W3"/>
    <mergeCell ref="V4:W4"/>
    <mergeCell ref="T6:W6"/>
    <mergeCell ref="V7:W7"/>
    <mergeCell ref="T9:W9"/>
    <mergeCell ref="X9:AA9"/>
    <mergeCell ref="T10:W11"/>
    <mergeCell ref="X10:AA11"/>
    <mergeCell ref="AB9:AE9"/>
    <mergeCell ref="AB10:AE11"/>
    <mergeCell ref="D8:F8"/>
    <mergeCell ref="C26:F26"/>
    <mergeCell ref="D21:F21"/>
    <mergeCell ref="D22:F22"/>
    <mergeCell ref="D23:F23"/>
    <mergeCell ref="D24:F24"/>
    <mergeCell ref="D25:F25"/>
    <mergeCell ref="B15:F15"/>
    <mergeCell ref="C16:F16"/>
    <mergeCell ref="B17:F17"/>
    <mergeCell ref="B20:F20"/>
    <mergeCell ref="D9:F9"/>
    <mergeCell ref="D10:F10"/>
    <mergeCell ref="D11:F11"/>
    <mergeCell ref="D12:F12"/>
    <mergeCell ref="C13:F13"/>
    <mergeCell ref="C1:D1"/>
    <mergeCell ref="B2:F2"/>
    <mergeCell ref="C3:F3"/>
    <mergeCell ref="B4:F4"/>
    <mergeCell ref="B7:F7"/>
  </mergeCells>
  <conditionalFormatting sqref="F5:F6 F18:F19">
    <cfRule type="containsBlanks" dxfId="18" priority="8">
      <formula>LEN(TRIM(F5))=0</formula>
    </cfRule>
  </conditionalFormatting>
  <conditionalFormatting sqref="E5:E6 E18:E19">
    <cfRule type="cellIs" dxfId="17" priority="6" operator="greaterThan">
      <formula>0</formula>
    </cfRule>
    <cfRule type="cellIs" dxfId="16" priority="7" operator="equal">
      <formula>0</formula>
    </cfRule>
  </conditionalFormatting>
  <conditionalFormatting sqref="V7:W7">
    <cfRule type="containsBlanks" dxfId="15" priority="2">
      <formula>LEN(TRIM(V7))=0</formula>
    </cfRule>
  </conditionalFormatting>
  <conditionalFormatting sqref="V4:W4">
    <cfRule type="containsBlanks" dxfId="14" priority="1">
      <formula>LEN(TRIM(V4))=0</formula>
    </cfRule>
  </conditionalFormatting>
  <dataValidations count="1">
    <dataValidation errorStyle="information" allowBlank="1" showInputMessage="1" errorTitle="Внимание!" error="Толщина дверей не должна быть меньше 14 мм и не должна превышать 40 мм" sqref="F6 F19"/>
  </dataValidations>
  <pageMargins left="0.7" right="0.7" top="0.75" bottom="0.75" header="0.3" footer="0.3"/>
  <pageSetup paperSize="9" orientation="portrait" r:id="rId1"/>
  <ignoredErrors>
    <ignoredError sqref="C10 C23:D2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5" name="Drop Down 5">
              <controlPr defaultSize="0" autoLine="0" autoPict="0">
                <anchor moveWithCells="1">
                  <from>
                    <xdr:col>2</xdr:col>
                    <xdr:colOff>15240</xdr:colOff>
                    <xdr:row>14</xdr:row>
                    <xdr:rowOff>213360</xdr:rowOff>
                  </from>
                  <to>
                    <xdr:col>5</xdr:col>
                    <xdr:colOff>906780</xdr:colOff>
                    <xdr:row>15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FFFF00"/>
  </sheetPr>
  <dimension ref="B1:BY64"/>
  <sheetViews>
    <sheetView showRowColHeaders="0" zoomScale="80" zoomScaleNormal="80" workbookViewId="0">
      <selection activeCell="A5" sqref="A5"/>
    </sheetView>
  </sheetViews>
  <sheetFormatPr defaultColWidth="9.21875" defaultRowHeight="14.4"/>
  <cols>
    <col min="1" max="1" width="1.21875" style="1" customWidth="1"/>
    <col min="2" max="2" width="37.77734375" style="1" customWidth="1"/>
    <col min="3" max="3" width="14.77734375" style="1" customWidth="1"/>
    <col min="4" max="4" width="9.21875" style="1"/>
    <col min="5" max="5" width="1.21875" style="1" customWidth="1"/>
    <col min="6" max="6" width="13.21875" style="1" customWidth="1"/>
    <col min="7" max="7" width="4.33203125" style="1" customWidth="1"/>
    <col min="8" max="8" width="5.109375" style="1" customWidth="1"/>
    <col min="9" max="9" width="6.109375" style="1" customWidth="1"/>
    <col min="10" max="10" width="4.5546875" style="1" customWidth="1"/>
    <col min="11" max="11" width="5.109375" style="1" customWidth="1"/>
    <col min="12" max="13" width="4.109375" style="1" customWidth="1"/>
    <col min="14" max="14" width="5.44140625" style="1" customWidth="1"/>
    <col min="15" max="15" width="4.109375" style="1" customWidth="1"/>
    <col min="16" max="38" width="5.77734375" style="1" customWidth="1"/>
    <col min="39" max="53" width="4.33203125" style="1" customWidth="1"/>
    <col min="54" max="69" width="4.21875" style="1" customWidth="1"/>
    <col min="70" max="70" width="18" style="1" customWidth="1"/>
    <col min="71" max="71" width="27.21875" style="1" customWidth="1"/>
    <col min="72" max="72" width="11.21875" style="1" customWidth="1"/>
    <col min="73" max="73" width="10.21875" style="1" customWidth="1"/>
    <col min="74" max="74" width="10.88671875" style="1" customWidth="1"/>
    <col min="75" max="75" width="8.77734375" style="1" bestFit="1" customWidth="1"/>
    <col min="76" max="77" width="8.44140625" style="1" bestFit="1" customWidth="1"/>
    <col min="78" max="78" width="5.77734375" style="1" customWidth="1"/>
    <col min="79" max="83" width="9.21875" style="1" customWidth="1"/>
    <col min="84" max="16384" width="9.21875" style="1"/>
  </cols>
  <sheetData>
    <row r="1" spans="2:77" ht="69" customHeight="1">
      <c r="B1" s="49"/>
      <c r="C1" s="412"/>
      <c r="D1" s="412"/>
      <c r="BR1" s="2"/>
      <c r="BS1" s="2" t="s">
        <v>25</v>
      </c>
      <c r="BT1" s="2" t="s">
        <v>4</v>
      </c>
      <c r="BU1" s="43" t="s">
        <v>1942</v>
      </c>
      <c r="BV1" s="43" t="s">
        <v>1948</v>
      </c>
    </row>
    <row r="2" spans="2:77" ht="17.100000000000001" customHeight="1">
      <c r="B2" s="355" t="s">
        <v>4712</v>
      </c>
      <c r="C2" s="356"/>
      <c r="D2" s="356"/>
      <c r="E2" s="356"/>
      <c r="F2" s="357"/>
      <c r="J2" s="116" t="str">
        <f>IF(C14=0,"LT",C14)</f>
        <v>LT</v>
      </c>
      <c r="BR2" s="61" t="s">
        <v>2024</v>
      </c>
    </row>
    <row r="3" spans="2:77" ht="17.100000000000001" customHeight="1">
      <c r="B3" s="2" t="s">
        <v>2014</v>
      </c>
      <c r="C3" s="402"/>
      <c r="D3" s="403"/>
      <c r="E3" s="403"/>
      <c r="F3" s="404"/>
      <c r="H3" s="111"/>
      <c r="T3" s="622"/>
      <c r="U3" s="622"/>
      <c r="V3" s="622"/>
      <c r="W3" s="622"/>
      <c r="BR3" s="61" t="s">
        <v>2106</v>
      </c>
    </row>
    <row r="4" spans="2:77" ht="17.100000000000001" customHeight="1">
      <c r="B4" s="365"/>
      <c r="C4" s="365"/>
      <c r="D4" s="365"/>
      <c r="E4" s="365"/>
      <c r="F4" s="365"/>
      <c r="K4" s="114" t="str">
        <f>IF(C13=0,"NL-10",C13)</f>
        <v>NL-10</v>
      </c>
      <c r="N4" s="115" t="str">
        <f>IF(D12=0,"C",D12)</f>
        <v>C</v>
      </c>
      <c r="T4" s="3"/>
      <c r="U4" s="3"/>
      <c r="V4" s="623"/>
      <c r="W4" s="623"/>
      <c r="BR4" s="61" t="s">
        <v>1992</v>
      </c>
    </row>
    <row r="5" spans="2:77" ht="17.100000000000001" customHeight="1">
      <c r="B5" s="323" t="s">
        <v>2114</v>
      </c>
      <c r="C5" s="8"/>
      <c r="D5" s="8"/>
      <c r="E5" s="5">
        <f>F5</f>
        <v>0</v>
      </c>
      <c r="F5" s="62"/>
      <c r="T5" s="3"/>
      <c r="U5" s="3"/>
      <c r="V5" s="3"/>
      <c r="W5" s="3"/>
      <c r="BR5" s="61" t="s">
        <v>1993</v>
      </c>
      <c r="BT5" s="1" t="s">
        <v>4181</v>
      </c>
      <c r="BU5" s="1">
        <f>F6-(F5*2)-219</f>
        <v>-219</v>
      </c>
      <c r="BV5" s="1">
        <f>IF(BU5&lt;0,,BU5)</f>
        <v>0</v>
      </c>
    </row>
    <row r="6" spans="2:77" ht="17.100000000000001" customHeight="1">
      <c r="B6" s="6" t="s">
        <v>2015</v>
      </c>
      <c r="C6" s="3"/>
      <c r="D6" s="3"/>
      <c r="E6" s="5">
        <f>F6</f>
        <v>0</v>
      </c>
      <c r="F6" s="62"/>
      <c r="T6" s="622"/>
      <c r="U6" s="622"/>
      <c r="V6" s="622"/>
      <c r="W6" s="622"/>
      <c r="BR6" s="61" t="s">
        <v>1994</v>
      </c>
      <c r="BT6" s="1" t="s">
        <v>4182</v>
      </c>
      <c r="BU6" s="1">
        <f>F6-(F5*2)-200</f>
        <v>-200</v>
      </c>
      <c r="BV6" s="1">
        <f t="shared" ref="BV6" si="0">IF(BU6&lt;0,,BU6)</f>
        <v>0</v>
      </c>
    </row>
    <row r="7" spans="2:77" ht="17.100000000000001" customHeight="1">
      <c r="B7" s="2" t="s">
        <v>2016</v>
      </c>
      <c r="C7" s="3"/>
      <c r="D7" s="3"/>
      <c r="E7" s="5">
        <f>F7</f>
        <v>0</v>
      </c>
      <c r="F7" s="63"/>
      <c r="T7" s="3"/>
      <c r="U7" s="3"/>
      <c r="V7" s="623"/>
      <c r="W7" s="623"/>
      <c r="BR7" s="61" t="s">
        <v>1995</v>
      </c>
    </row>
    <row r="8" spans="2:77" ht="17.100000000000001" customHeight="1" thickBot="1">
      <c r="B8" s="365"/>
      <c r="C8" s="365"/>
      <c r="D8" s="365"/>
      <c r="E8" s="365"/>
      <c r="F8" s="365"/>
      <c r="BR8" s="61" t="s">
        <v>1996</v>
      </c>
    </row>
    <row r="9" spans="2:77" ht="17.100000000000001" customHeight="1">
      <c r="B9" s="321" t="s">
        <v>2038</v>
      </c>
      <c r="C9" s="321" t="s">
        <v>25</v>
      </c>
      <c r="D9" s="358" t="s">
        <v>4</v>
      </c>
      <c r="E9" s="358"/>
      <c r="F9" s="358"/>
      <c r="Q9" s="114" t="str">
        <f>IF(C12=0,"F",C12)</f>
        <v>F</v>
      </c>
      <c r="T9" s="597" t="s">
        <v>4181</v>
      </c>
      <c r="U9" s="598"/>
      <c r="V9" s="598"/>
      <c r="W9" s="599"/>
      <c r="X9" s="608" t="s">
        <v>4182</v>
      </c>
      <c r="Y9" s="598"/>
      <c r="Z9" s="598"/>
      <c r="AA9" s="599"/>
      <c r="AB9" s="620"/>
      <c r="AC9" s="620"/>
      <c r="AD9" s="620"/>
      <c r="AE9" s="620"/>
      <c r="BR9" s="61" t="s">
        <v>1997</v>
      </c>
    </row>
    <row r="10" spans="2:77" ht="17.100000000000001" customHeight="1">
      <c r="B10" s="2" t="s">
        <v>8</v>
      </c>
      <c r="C10" s="14">
        <f>SUM(BS25)</f>
        <v>0</v>
      </c>
      <c r="D10" s="373">
        <f>SUM(BS26)</f>
        <v>0</v>
      </c>
      <c r="E10" s="373"/>
      <c r="F10" s="373"/>
      <c r="H10" s="115" t="str">
        <f>IF(F7=0,"F",F7)</f>
        <v>F</v>
      </c>
      <c r="T10" s="600" t="str">
        <f>IF(BV5=0,"L=LB-219 мм",BV5)</f>
        <v>L=LB-219 мм</v>
      </c>
      <c r="U10" s="373"/>
      <c r="V10" s="373"/>
      <c r="W10" s="574"/>
      <c r="X10" s="441" t="str">
        <f>IF(BV6=0,"L=LB-200 мм",BV6)</f>
        <v>L=LB-200 мм</v>
      </c>
      <c r="Y10" s="373"/>
      <c r="Z10" s="373"/>
      <c r="AA10" s="574"/>
      <c r="AB10" s="621"/>
      <c r="AC10" s="621"/>
      <c r="AD10" s="621"/>
      <c r="AE10" s="621"/>
      <c r="BR10" s="61">
        <v>1</v>
      </c>
    </row>
    <row r="11" spans="2:77" ht="17.100000000000001" customHeight="1" thickBot="1">
      <c r="B11" s="2" t="s">
        <v>2017</v>
      </c>
      <c r="C11" s="14">
        <f>SUM(BS27)</f>
        <v>0</v>
      </c>
      <c r="D11" s="373">
        <f>SUM(BS26)</f>
        <v>0</v>
      </c>
      <c r="E11" s="373"/>
      <c r="F11" s="373"/>
      <c r="T11" s="601"/>
      <c r="U11" s="602"/>
      <c r="V11" s="602"/>
      <c r="W11" s="603"/>
      <c r="X11" s="609"/>
      <c r="Y11" s="602"/>
      <c r="Z11" s="602"/>
      <c r="AA11" s="603"/>
      <c r="AB11" s="621"/>
      <c r="AC11" s="621"/>
      <c r="AD11" s="621"/>
      <c r="AE11" s="621"/>
    </row>
    <row r="12" spans="2:77" ht="17.100000000000001" customHeight="1">
      <c r="B12" s="2" t="s">
        <v>2018</v>
      </c>
      <c r="C12" s="14">
        <f>SUM(BS27)</f>
        <v>0</v>
      </c>
      <c r="D12" s="373">
        <f>SUM(BS26)</f>
        <v>0</v>
      </c>
      <c r="E12" s="373"/>
      <c r="F12" s="373"/>
    </row>
    <row r="13" spans="2:77" ht="17.100000000000001" customHeight="1">
      <c r="B13" s="2" t="s">
        <v>2019</v>
      </c>
      <c r="C13" s="14">
        <f>VLOOKUP(BR10,BR13:BS20,2,0)</f>
        <v>0</v>
      </c>
      <c r="D13" s="373">
        <f>F7</f>
        <v>0</v>
      </c>
      <c r="E13" s="373"/>
      <c r="F13" s="373"/>
      <c r="BR13" s="2">
        <v>1</v>
      </c>
      <c r="BS13" s="2">
        <v>0</v>
      </c>
      <c r="BT13" s="1" t="s">
        <v>1902</v>
      </c>
      <c r="BU13" s="1" t="s">
        <v>1902</v>
      </c>
      <c r="BV13" s="1" t="s">
        <v>1902</v>
      </c>
      <c r="BW13" s="1" t="s">
        <v>1902</v>
      </c>
      <c r="BX13" s="1" t="s">
        <v>1902</v>
      </c>
      <c r="BY13" s="1" t="s">
        <v>1902</v>
      </c>
    </row>
    <row r="14" spans="2:77" ht="17.100000000000001" customHeight="1">
      <c r="B14" s="2" t="s">
        <v>2103</v>
      </c>
      <c r="C14" s="439">
        <f>SUM(BU64)</f>
        <v>0</v>
      </c>
      <c r="D14" s="440"/>
      <c r="E14" s="440"/>
      <c r="F14" s="441"/>
      <c r="K14" s="112" t="str">
        <f>IF(D10=0,"B",D10)</f>
        <v>B</v>
      </c>
      <c r="N14" s="113" t="str">
        <f>IF(C10=0,"A",C10)</f>
        <v>A</v>
      </c>
      <c r="BR14" s="2">
        <v>2</v>
      </c>
      <c r="BS14" s="2">
        <v>260</v>
      </c>
      <c r="BT14" s="1">
        <v>9256974</v>
      </c>
      <c r="BU14" s="1">
        <v>9256975</v>
      </c>
      <c r="BV14" s="1">
        <v>9256854</v>
      </c>
      <c r="BW14" s="1">
        <v>9256855</v>
      </c>
      <c r="BX14" s="1">
        <v>9257265</v>
      </c>
      <c r="BY14" s="1">
        <v>9257262</v>
      </c>
    </row>
    <row r="15" spans="2:77" ht="17.100000000000001" customHeight="1">
      <c r="BR15" s="2">
        <v>3</v>
      </c>
      <c r="BS15" s="2">
        <v>290</v>
      </c>
      <c r="BT15" s="1">
        <v>9256976</v>
      </c>
      <c r="BU15" s="1">
        <v>9256977</v>
      </c>
      <c r="BV15" s="1">
        <v>9256856</v>
      </c>
      <c r="BW15" s="1">
        <v>9256857</v>
      </c>
      <c r="BX15" s="1">
        <v>9257265</v>
      </c>
      <c r="BY15" s="1">
        <v>9257262</v>
      </c>
    </row>
    <row r="16" spans="2:77" ht="17.100000000000001" customHeight="1">
      <c r="B16" s="239"/>
      <c r="C16" s="239"/>
      <c r="D16" s="239"/>
      <c r="E16" s="239"/>
      <c r="F16" s="239"/>
      <c r="BR16" s="2">
        <v>4</v>
      </c>
      <c r="BS16" s="2">
        <v>340</v>
      </c>
      <c r="BT16" s="1">
        <v>9256980</v>
      </c>
      <c r="BU16" s="1">
        <v>9256981</v>
      </c>
      <c r="BV16" s="1">
        <v>9256860</v>
      </c>
      <c r="BW16" s="1">
        <v>9256861</v>
      </c>
      <c r="BX16" s="1">
        <v>9257265</v>
      </c>
      <c r="BY16" s="1">
        <v>9257262</v>
      </c>
    </row>
    <row r="17" spans="2:77" ht="17.100000000000001" customHeight="1">
      <c r="N17" s="625"/>
      <c r="O17" s="625"/>
      <c r="P17" s="625"/>
      <c r="BR17" s="2">
        <v>5</v>
      </c>
      <c r="BS17" s="2">
        <v>390</v>
      </c>
      <c r="BT17" s="1">
        <v>9256984</v>
      </c>
      <c r="BU17" s="1">
        <v>9256985</v>
      </c>
      <c r="BV17" s="1">
        <v>9256864</v>
      </c>
      <c r="BW17" s="1">
        <v>9256865</v>
      </c>
      <c r="BX17" s="1">
        <v>9257265</v>
      </c>
      <c r="BY17" s="1">
        <v>9257262</v>
      </c>
    </row>
    <row r="18" spans="2:77" ht="17.100000000000001" customHeight="1">
      <c r="B18" s="3"/>
      <c r="C18" s="624"/>
      <c r="D18" s="624"/>
      <c r="E18" s="624"/>
      <c r="F18" s="624"/>
      <c r="G18" s="624"/>
      <c r="H18" s="624"/>
      <c r="I18" s="624"/>
      <c r="J18" s="624"/>
      <c r="K18" s="624"/>
      <c r="L18" s="624"/>
      <c r="M18" s="624"/>
      <c r="N18" s="622"/>
      <c r="O18" s="622"/>
      <c r="P18" s="622"/>
      <c r="BR18" s="2">
        <v>6</v>
      </c>
      <c r="BS18" s="2">
        <v>440</v>
      </c>
      <c r="BT18" s="1">
        <v>9256988</v>
      </c>
      <c r="BU18" s="1">
        <v>9256989</v>
      </c>
      <c r="BV18" s="1">
        <v>9256868</v>
      </c>
      <c r="BW18" s="1">
        <v>9256869</v>
      </c>
      <c r="BX18" s="1">
        <v>9257265</v>
      </c>
      <c r="BY18" s="1">
        <v>9257262</v>
      </c>
    </row>
    <row r="19" spans="2:77" ht="17.100000000000001" customHeight="1">
      <c r="B19" s="3"/>
      <c r="C19" s="322"/>
      <c r="D19" s="322"/>
      <c r="E19" s="322"/>
      <c r="F19" s="322"/>
      <c r="N19" s="626"/>
      <c r="O19" s="626"/>
      <c r="P19" s="626"/>
      <c r="BR19" s="2">
        <v>7</v>
      </c>
      <c r="BS19" s="2">
        <v>490</v>
      </c>
      <c r="BT19" s="1">
        <v>9256992</v>
      </c>
      <c r="BU19" s="1">
        <v>9256993</v>
      </c>
      <c r="BV19" s="1">
        <v>9256872</v>
      </c>
      <c r="BW19" s="1">
        <v>9256873</v>
      </c>
      <c r="BX19" s="1">
        <v>9257265</v>
      </c>
      <c r="BY19" s="1">
        <v>9257262</v>
      </c>
    </row>
    <row r="20" spans="2:77" ht="17.100000000000001" customHeight="1">
      <c r="N20" s="622"/>
      <c r="O20" s="622"/>
      <c r="P20" s="622"/>
      <c r="BR20" s="2">
        <v>8</v>
      </c>
      <c r="BS20" s="2">
        <v>540</v>
      </c>
      <c r="BT20" s="1">
        <v>9256996</v>
      </c>
      <c r="BU20" s="1">
        <v>9256997</v>
      </c>
      <c r="BV20" s="1">
        <v>9256876</v>
      </c>
      <c r="BW20" s="1">
        <v>9256877</v>
      </c>
      <c r="BX20" s="1">
        <v>9257265</v>
      </c>
      <c r="BY20" s="1">
        <v>9257262</v>
      </c>
    </row>
    <row r="21" spans="2:77" ht="17.100000000000001" customHeight="1">
      <c r="N21" s="3"/>
      <c r="O21" s="3"/>
      <c r="P21" s="3"/>
      <c r="BR21" s="2"/>
      <c r="BS21" s="2"/>
    </row>
    <row r="22" spans="2:77" ht="17.100000000000001" customHeight="1">
      <c r="J22" s="119"/>
      <c r="N22" s="622"/>
      <c r="O22" s="622"/>
      <c r="P22" s="622"/>
      <c r="BR22" s="2"/>
      <c r="BS22" s="2"/>
    </row>
    <row r="23" spans="2:77" ht="17.100000000000001" customHeight="1">
      <c r="N23" s="622"/>
      <c r="O23" s="622"/>
      <c r="P23" s="622"/>
    </row>
    <row r="24" spans="2:77" ht="17.100000000000001" customHeight="1">
      <c r="N24" s="622"/>
      <c r="O24" s="622"/>
      <c r="P24" s="622"/>
      <c r="Q24" s="114"/>
      <c r="BR24" s="2" t="s">
        <v>8</v>
      </c>
      <c r="BS24" s="2"/>
    </row>
    <row r="25" spans="2:77" ht="17.100000000000001" customHeight="1">
      <c r="BR25" s="15">
        <f>C13-32</f>
        <v>-32</v>
      </c>
      <c r="BS25" s="2">
        <f>IF(BR25&lt;20,,BR25)</f>
        <v>0</v>
      </c>
    </row>
    <row r="26" spans="2:77" ht="17.100000000000001" customHeight="1">
      <c r="BR26" s="4">
        <f>F6-F5*2-21*2</f>
        <v>-42</v>
      </c>
      <c r="BS26" s="2">
        <f>IF(BR26&lt;20,,BR26)</f>
        <v>0</v>
      </c>
    </row>
    <row r="27" spans="2:77">
      <c r="BR27" s="15">
        <f>F7-12</f>
        <v>-12</v>
      </c>
      <c r="BS27" s="2">
        <f>IF(BR27&lt;20,,BR27)</f>
        <v>0</v>
      </c>
    </row>
    <row r="28" spans="2:77">
      <c r="BR28" s="2"/>
      <c r="BS28" s="2"/>
    </row>
    <row r="29" spans="2:77">
      <c r="N29" s="116"/>
    </row>
    <row r="31" spans="2:77">
      <c r="BR31" s="2" t="s">
        <v>8</v>
      </c>
      <c r="BS31" s="2"/>
    </row>
    <row r="32" spans="2:77">
      <c r="BR32" s="15">
        <f>C18-1</f>
        <v>-1</v>
      </c>
      <c r="BS32" s="2">
        <f>IF(BR32&lt;20,,BR32)</f>
        <v>0</v>
      </c>
    </row>
    <row r="33" spans="70:71">
      <c r="BR33" s="2" t="e">
        <f>#REF!-16*2-20*2+10</f>
        <v>#REF!</v>
      </c>
      <c r="BS33" s="2" t="e">
        <f>IF(BR33&lt;20,,BR33)</f>
        <v>#REF!</v>
      </c>
    </row>
    <row r="34" spans="70:71">
      <c r="BR34" s="15" t="e">
        <f>#REF!-12-4</f>
        <v>#REF!</v>
      </c>
      <c r="BS34" s="2" t="e">
        <f>IF(BR34&lt;20,,BR34)</f>
        <v>#REF!</v>
      </c>
    </row>
    <row r="35" spans="70:71">
      <c r="BR35" s="2" t="e">
        <f>#REF!-16*2-20*2</f>
        <v>#REF!</v>
      </c>
      <c r="BS35" s="2" t="e">
        <f>IF(BR35&lt;20,,BR35)</f>
        <v>#REF!</v>
      </c>
    </row>
    <row r="37" spans="70:71">
      <c r="BR37" s="61" t="s">
        <v>2024</v>
      </c>
    </row>
    <row r="38" spans="70:71">
      <c r="BR38" s="61" t="s">
        <v>1991</v>
      </c>
    </row>
    <row r="39" spans="70:71">
      <c r="BR39" s="61" t="s">
        <v>1992</v>
      </c>
    </row>
    <row r="40" spans="70:71">
      <c r="BR40" s="61" t="s">
        <v>1993</v>
      </c>
    </row>
    <row r="41" spans="70:71">
      <c r="BR41" s="61" t="s">
        <v>1994</v>
      </c>
    </row>
    <row r="42" spans="70:71">
      <c r="BR42" s="61" t="s">
        <v>1995</v>
      </c>
    </row>
    <row r="43" spans="70:71">
      <c r="BR43" s="61" t="s">
        <v>1996</v>
      </c>
    </row>
    <row r="44" spans="70:71">
      <c r="BR44" s="61" t="s">
        <v>1997</v>
      </c>
    </row>
    <row r="45" spans="70:71">
      <c r="BR45" s="88">
        <v>1</v>
      </c>
    </row>
    <row r="47" spans="70:71">
      <c r="BR47" s="2">
        <v>1</v>
      </c>
      <c r="BS47" s="2">
        <v>0</v>
      </c>
    </row>
    <row r="48" spans="70:71">
      <c r="BR48" s="2">
        <v>2</v>
      </c>
      <c r="BS48" s="2">
        <v>250</v>
      </c>
    </row>
    <row r="49" spans="70:74">
      <c r="BR49" s="2">
        <v>3</v>
      </c>
      <c r="BS49" s="2">
        <v>300</v>
      </c>
    </row>
    <row r="50" spans="70:74">
      <c r="BR50" s="2">
        <v>4</v>
      </c>
      <c r="BS50" s="2">
        <v>350</v>
      </c>
    </row>
    <row r="51" spans="70:74">
      <c r="BR51" s="2">
        <v>5</v>
      </c>
      <c r="BS51" s="2">
        <v>400</v>
      </c>
    </row>
    <row r="52" spans="70:74">
      <c r="BR52" s="2">
        <v>6</v>
      </c>
      <c r="BS52" s="2">
        <v>450</v>
      </c>
    </row>
    <row r="53" spans="70:74">
      <c r="BR53" s="2">
        <v>7</v>
      </c>
      <c r="BS53" s="2">
        <v>500</v>
      </c>
    </row>
    <row r="54" spans="70:74">
      <c r="BR54" s="2">
        <v>8</v>
      </c>
      <c r="BS54" s="2">
        <v>550</v>
      </c>
    </row>
    <row r="55" spans="70:74">
      <c r="BR55" s="3"/>
      <c r="BS55" s="3"/>
    </row>
    <row r="56" spans="70:74">
      <c r="BR56" s="2">
        <v>1</v>
      </c>
      <c r="BS56" s="2">
        <v>0</v>
      </c>
      <c r="BU56" s="2">
        <v>1</v>
      </c>
      <c r="BV56" s="2">
        <v>0</v>
      </c>
    </row>
    <row r="57" spans="70:74">
      <c r="BR57" s="2">
        <v>2</v>
      </c>
      <c r="BS57" s="2">
        <v>263</v>
      </c>
      <c r="BU57" s="2">
        <v>2</v>
      </c>
      <c r="BV57" s="2">
        <v>273</v>
      </c>
    </row>
    <row r="58" spans="70:74">
      <c r="BR58" s="2">
        <v>3</v>
      </c>
      <c r="BS58" s="2">
        <v>313</v>
      </c>
      <c r="BU58" s="2">
        <v>3</v>
      </c>
      <c r="BV58" s="2">
        <v>303</v>
      </c>
    </row>
    <row r="59" spans="70:74">
      <c r="BR59" s="2">
        <v>4</v>
      </c>
      <c r="BS59" s="2">
        <v>363</v>
      </c>
      <c r="BU59" s="2">
        <v>4</v>
      </c>
      <c r="BV59" s="2">
        <v>353</v>
      </c>
    </row>
    <row r="60" spans="70:74">
      <c r="BR60" s="2">
        <v>5</v>
      </c>
      <c r="BS60" s="2">
        <v>413</v>
      </c>
      <c r="BU60" s="2">
        <v>5</v>
      </c>
      <c r="BV60" s="2">
        <v>403</v>
      </c>
    </row>
    <row r="61" spans="70:74">
      <c r="BR61" s="2">
        <v>6</v>
      </c>
      <c r="BS61" s="2">
        <v>463</v>
      </c>
      <c r="BU61" s="2">
        <v>6</v>
      </c>
      <c r="BV61" s="2">
        <v>453</v>
      </c>
    </row>
    <row r="62" spans="70:74">
      <c r="BR62" s="2">
        <v>7</v>
      </c>
      <c r="BS62" s="2">
        <v>513</v>
      </c>
      <c r="BU62" s="2">
        <v>7</v>
      </c>
      <c r="BV62" s="2">
        <v>503</v>
      </c>
    </row>
    <row r="63" spans="70:74">
      <c r="BR63" s="2">
        <v>8</v>
      </c>
      <c r="BS63" s="2">
        <v>563</v>
      </c>
      <c r="BU63" s="2">
        <v>8</v>
      </c>
      <c r="BV63" s="2">
        <v>553</v>
      </c>
    </row>
    <row r="64" spans="70:74">
      <c r="BR64" s="52">
        <f>VLOOKUP(BR45,BR56:BS63,2,0)</f>
        <v>0</v>
      </c>
      <c r="BU64" s="52">
        <f>VLOOKUP(BR10,BU56:BV63,2,0)</f>
        <v>0</v>
      </c>
    </row>
  </sheetData>
  <sheetProtection algorithmName="SHA-512" hashValue="2ojT/7TGtfZh05zy8qtBPGSawofTbsOwODtwXKFrOy5JGyiN3BP78MrQvvdUSgyuJ0+0kqtOSFuREfC/lg4YZw==" saltValue="nhLg2EfqQ2kskJltyoNK8w==" spinCount="100000" sheet="1" objects="1" scenarios="1"/>
  <mergeCells count="29">
    <mergeCell ref="N24:P24"/>
    <mergeCell ref="N17:P17"/>
    <mergeCell ref="N18:P18"/>
    <mergeCell ref="N19:P19"/>
    <mergeCell ref="N20:P20"/>
    <mergeCell ref="D13:F13"/>
    <mergeCell ref="C14:F14"/>
    <mergeCell ref="D12:F12"/>
    <mergeCell ref="N22:P22"/>
    <mergeCell ref="N23:P23"/>
    <mergeCell ref="C18:M18"/>
    <mergeCell ref="T6:W6"/>
    <mergeCell ref="B8:F8"/>
    <mergeCell ref="V7:W7"/>
    <mergeCell ref="D9:F9"/>
    <mergeCell ref="D10:F10"/>
    <mergeCell ref="T9:W9"/>
    <mergeCell ref="C1:D1"/>
    <mergeCell ref="B2:F2"/>
    <mergeCell ref="C3:F3"/>
    <mergeCell ref="T3:W3"/>
    <mergeCell ref="B4:F4"/>
    <mergeCell ref="V4:W4"/>
    <mergeCell ref="X9:AA9"/>
    <mergeCell ref="AB9:AE9"/>
    <mergeCell ref="D11:F11"/>
    <mergeCell ref="T10:W11"/>
    <mergeCell ref="X10:AA11"/>
    <mergeCell ref="AB10:AE11"/>
  </mergeCells>
  <conditionalFormatting sqref="F6:F7">
    <cfRule type="containsBlanks" dxfId="13" priority="8">
      <formula>LEN(TRIM(F6))=0</formula>
    </cfRule>
  </conditionalFormatting>
  <conditionalFormatting sqref="E6:E7">
    <cfRule type="cellIs" dxfId="12" priority="6" operator="greaterThan">
      <formula>0</formula>
    </cfRule>
    <cfRule type="cellIs" dxfId="11" priority="7" operator="equal">
      <formula>0</formula>
    </cfRule>
  </conditionalFormatting>
  <conditionalFormatting sqref="F5">
    <cfRule type="containsBlanks" dxfId="10" priority="3">
      <formula>LEN(TRIM(F5))=0</formula>
    </cfRule>
  </conditionalFormatting>
  <conditionalFormatting sqref="E5">
    <cfRule type="cellIs" dxfId="9" priority="1" operator="greaterThan">
      <formula>0</formula>
    </cfRule>
    <cfRule type="cellIs" dxfId="8" priority="2" operator="equal">
      <formula>0</formula>
    </cfRule>
  </conditionalFormatting>
  <dataValidations disablePrompts="1" count="1">
    <dataValidation errorStyle="information" allowBlank="1" showInputMessage="1" errorTitle="Внимание!" error="Толщина дверей не должна быть меньше 14 мм и не должна превышать 40 мм" sqref="F7"/>
  </dataValidations>
  <pageMargins left="0.7" right="0.7" top="0.75" bottom="0.75" header="0.3" footer="0.3"/>
  <pageSetup paperSize="9" orientation="portrait" r:id="rId1"/>
  <ignoredErrors>
    <ignoredError sqref="C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2060"/>
  </sheetPr>
  <dimension ref="A1:V15"/>
  <sheetViews>
    <sheetView showRowColHeaders="0" zoomScale="80" zoomScaleNormal="80" workbookViewId="0"/>
  </sheetViews>
  <sheetFormatPr defaultColWidth="9.21875" defaultRowHeight="14.4"/>
  <cols>
    <col min="1" max="1" width="1.21875" style="1" customWidth="1"/>
    <col min="2" max="2" width="29.21875" style="1" customWidth="1"/>
    <col min="3" max="3" width="12.21875" style="1" customWidth="1"/>
    <col min="4" max="4" width="11.77734375" style="1" customWidth="1"/>
    <col min="5" max="5" width="10.77734375" style="1" bestFit="1" customWidth="1"/>
    <col min="6" max="6" width="9.21875" style="1"/>
    <col min="7" max="7" width="13" style="1" customWidth="1"/>
    <col min="8" max="9" width="9.21875" style="1"/>
    <col min="10" max="10" width="0" style="1" hidden="1" customWidth="1"/>
    <col min="11" max="20" width="9.21875" style="1"/>
    <col min="21" max="22" width="0" style="1" hidden="1" customWidth="1"/>
    <col min="23" max="16384" width="9.21875" style="1"/>
  </cols>
  <sheetData>
    <row r="1" spans="1:22" s="66" customFormat="1" ht="69" customHeight="1">
      <c r="A1" s="1"/>
      <c r="B1" s="49"/>
      <c r="C1" s="354"/>
      <c r="D1" s="354"/>
      <c r="U1" s="66">
        <v>10</v>
      </c>
      <c r="V1" s="66">
        <v>35</v>
      </c>
    </row>
    <row r="2" spans="1:22" ht="17.100000000000001" customHeight="1">
      <c r="B2" s="33" t="s">
        <v>2046</v>
      </c>
      <c r="C2" s="33" t="s">
        <v>2055</v>
      </c>
      <c r="D2" s="33" t="s">
        <v>25</v>
      </c>
      <c r="E2" s="33" t="s">
        <v>4</v>
      </c>
      <c r="F2" s="33" t="s">
        <v>34</v>
      </c>
      <c r="G2" s="33" t="s">
        <v>2047</v>
      </c>
    </row>
    <row r="3" spans="1:22" ht="17.100000000000001" customHeight="1">
      <c r="B3" s="2" t="s">
        <v>2</v>
      </c>
      <c r="C3" s="90"/>
      <c r="D3" s="91"/>
      <c r="E3" s="91"/>
      <c r="F3" s="91"/>
      <c r="G3" s="56">
        <f>C3*D3*E3*F3*J3/1000000000</f>
        <v>0</v>
      </c>
      <c r="J3" s="1">
        <v>700</v>
      </c>
    </row>
    <row r="4" spans="1:22" ht="17.100000000000001" customHeight="1">
      <c r="B4" s="2" t="s">
        <v>1</v>
      </c>
      <c r="C4" s="90"/>
      <c r="D4" s="91"/>
      <c r="E4" s="91"/>
      <c r="F4" s="91"/>
      <c r="G4" s="56">
        <f>C4*D4*E4*F4*J4/1000000000</f>
        <v>0</v>
      </c>
      <c r="J4" s="1">
        <v>900</v>
      </c>
    </row>
    <row r="5" spans="1:22" ht="17.100000000000001" customHeight="1">
      <c r="B5" s="2" t="s">
        <v>2048</v>
      </c>
      <c r="C5" s="90"/>
      <c r="D5" s="91"/>
      <c r="E5" s="91"/>
      <c r="F5" s="91"/>
      <c r="G5" s="56">
        <f t="shared" ref="G5:G12" si="0">C5*D5*E5*F5*J5/1000000000</f>
        <v>0</v>
      </c>
      <c r="J5" s="1">
        <v>2700</v>
      </c>
    </row>
    <row r="6" spans="1:22" ht="17.100000000000001" customHeight="1">
      <c r="B6" s="2" t="s">
        <v>2051</v>
      </c>
      <c r="C6" s="90"/>
      <c r="D6" s="91"/>
      <c r="E6" s="91"/>
      <c r="F6" s="91"/>
      <c r="G6" s="56">
        <f t="shared" si="0"/>
        <v>0</v>
      </c>
      <c r="J6" s="1">
        <v>1200</v>
      </c>
    </row>
    <row r="7" spans="1:22" ht="17.100000000000001" customHeight="1">
      <c r="B7" s="2" t="s">
        <v>2052</v>
      </c>
      <c r="C7" s="90"/>
      <c r="D7" s="91"/>
      <c r="E7" s="91"/>
      <c r="F7" s="91"/>
      <c r="G7" s="56">
        <f t="shared" si="0"/>
        <v>0</v>
      </c>
      <c r="J7" s="1">
        <v>2600</v>
      </c>
    </row>
    <row r="8" spans="1:22" ht="17.100000000000001" customHeight="1">
      <c r="B8" s="2" t="s">
        <v>2049</v>
      </c>
      <c r="C8" s="90"/>
      <c r="D8" s="91"/>
      <c r="E8" s="91"/>
      <c r="F8" s="91"/>
      <c r="G8" s="56">
        <f t="shared" si="0"/>
        <v>0</v>
      </c>
      <c r="J8" s="1">
        <v>11300</v>
      </c>
    </row>
    <row r="9" spans="1:22" ht="17.100000000000001" customHeight="1">
      <c r="B9" s="2" t="s">
        <v>2050</v>
      </c>
      <c r="C9" s="90"/>
      <c r="D9" s="91"/>
      <c r="E9" s="91"/>
      <c r="F9" s="91"/>
      <c r="G9" s="56">
        <f t="shared" si="0"/>
        <v>0</v>
      </c>
      <c r="J9" s="1">
        <v>7800</v>
      </c>
    </row>
    <row r="10" spans="1:22" ht="17.100000000000001" customHeight="1">
      <c r="B10" s="2" t="s">
        <v>2053</v>
      </c>
      <c r="C10" s="90"/>
      <c r="D10" s="91"/>
      <c r="E10" s="91"/>
      <c r="F10" s="91"/>
      <c r="G10" s="56">
        <f t="shared" si="0"/>
        <v>0</v>
      </c>
      <c r="J10" s="1">
        <v>2800</v>
      </c>
    </row>
    <row r="11" spans="1:22" ht="17.100000000000001" customHeight="1">
      <c r="B11" s="2" t="s">
        <v>2100</v>
      </c>
      <c r="C11" s="90"/>
      <c r="D11" s="91"/>
      <c r="E11" s="91"/>
      <c r="F11" s="91"/>
      <c r="G11" s="56">
        <f t="shared" si="0"/>
        <v>0</v>
      </c>
      <c r="J11" s="1">
        <v>1000</v>
      </c>
    </row>
    <row r="12" spans="1:22" ht="17.100000000000001" customHeight="1">
      <c r="B12" s="2" t="s">
        <v>2054</v>
      </c>
      <c r="C12" s="90"/>
      <c r="D12" s="91"/>
      <c r="E12" s="91"/>
      <c r="F12" s="91"/>
      <c r="G12" s="56">
        <f t="shared" si="0"/>
        <v>0</v>
      </c>
      <c r="J12" s="1">
        <v>120</v>
      </c>
    </row>
    <row r="13" spans="1:22" ht="17.100000000000001" customHeight="1">
      <c r="F13" s="58" t="s">
        <v>1927</v>
      </c>
      <c r="G13" s="57">
        <f>SUM(G3:G12)</f>
        <v>0</v>
      </c>
    </row>
    <row r="14" spans="1:22" ht="17.100000000000001" customHeight="1"/>
    <row r="15" spans="1:22" ht="17.100000000000001" customHeight="1"/>
  </sheetData>
  <sheetProtection algorithmName="SHA-512" hashValue="J9FDd0DmpdRC1OdWuARwEoJ68PJM2iEeX83bNxd44CjZ3l2+F6eRzEm7D/Q50r7sbSP1tDErQFj+emdbnu3U4w==" saltValue="Wl6QCFRVohYzDwwd79f1Fg==" spinCount="100000" sheet="1" objects="1" scenarios="1"/>
  <mergeCells count="1">
    <mergeCell ref="C1:D1"/>
  </mergeCells>
  <conditionalFormatting sqref="C4:C12">
    <cfRule type="containsBlanks" dxfId="7" priority="5">
      <formula>LEN(TRIM(C4))=0</formula>
    </cfRule>
  </conditionalFormatting>
  <conditionalFormatting sqref="C3">
    <cfRule type="containsBlanks" dxfId="6" priority="4">
      <formula>LEN(TRIM(C3))=0</formula>
    </cfRule>
  </conditionalFormatting>
  <conditionalFormatting sqref="D3:D12">
    <cfRule type="containsBlanks" dxfId="5" priority="3">
      <formula>LEN(TRIM(D3))=0</formula>
    </cfRule>
  </conditionalFormatting>
  <conditionalFormatting sqref="E3:E12">
    <cfRule type="containsBlanks" dxfId="4" priority="2">
      <formula>LEN(TRIM(E3))=0</formula>
    </cfRule>
  </conditionalFormatting>
  <conditionalFormatting sqref="F3:F12">
    <cfRule type="containsBlanks" dxfId="3" priority="1">
      <formula>LEN(TRIM(F3))=0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H70"/>
  <sheetViews>
    <sheetView showRowColHeaders="0" tabSelected="1" zoomScale="40" zoomScaleNormal="40" workbookViewId="0">
      <selection activeCell="Y26" sqref="Y26"/>
    </sheetView>
  </sheetViews>
  <sheetFormatPr defaultColWidth="9.21875" defaultRowHeight="14.4"/>
  <cols>
    <col min="1" max="1" width="2.21875" style="331" customWidth="1"/>
    <col min="2" max="3" width="9.21875" style="331"/>
    <col min="4" max="7" width="9.21875" style="331" customWidth="1"/>
    <col min="8" max="8" width="29.5546875" style="331" customWidth="1"/>
    <col min="9" max="9" width="15" style="331" customWidth="1"/>
    <col min="10" max="10" width="9" style="331" customWidth="1"/>
    <col min="11" max="11" width="9.21875" style="331"/>
    <col min="12" max="12" width="10.44140625" style="331" customWidth="1"/>
    <col min="13" max="19" width="9.21875" style="331"/>
    <col min="20" max="20" width="7" style="331" customWidth="1"/>
    <col min="21" max="21" width="17.77734375" style="331" customWidth="1"/>
    <col min="22" max="22" width="16.44140625" style="331" customWidth="1"/>
    <col min="23" max="24" width="9.21875" style="331"/>
    <col min="25" max="25" width="72.5546875" style="331" customWidth="1"/>
    <col min="26" max="26" width="25.109375" style="331" customWidth="1"/>
    <col min="27" max="27" width="8.21875" style="331" customWidth="1"/>
    <col min="28" max="28" width="9.21875" style="331" customWidth="1"/>
    <col min="29" max="16384" width="9.21875" style="331"/>
  </cols>
  <sheetData>
    <row r="1" spans="1:34">
      <c r="A1" s="330"/>
      <c r="AA1" s="338"/>
      <c r="AB1" s="338"/>
      <c r="AC1" s="338"/>
      <c r="AD1" s="338"/>
      <c r="AE1" s="338"/>
      <c r="AF1" s="338"/>
      <c r="AG1" s="338"/>
      <c r="AH1" s="338"/>
    </row>
    <row r="2" spans="1:34" ht="26.25" customHeight="1">
      <c r="Q2" s="343" t="s">
        <v>4194</v>
      </c>
      <c r="R2" s="343"/>
      <c r="S2" s="343"/>
      <c r="T2" s="343"/>
      <c r="U2" s="343"/>
      <c r="V2" s="343"/>
      <c r="W2" s="343"/>
      <c r="X2" s="343"/>
      <c r="Y2" s="343"/>
      <c r="Z2" s="332"/>
      <c r="AA2" s="339"/>
      <c r="AB2" s="339"/>
      <c r="AC2" s="339"/>
      <c r="AD2" s="346"/>
      <c r="AE2" s="346"/>
      <c r="AF2" s="347"/>
      <c r="AG2" s="347"/>
      <c r="AH2" s="347"/>
    </row>
    <row r="3" spans="1:34" ht="26.25" customHeight="1">
      <c r="Q3" s="345"/>
      <c r="R3" s="345"/>
      <c r="S3" s="345"/>
      <c r="T3" s="345"/>
      <c r="U3" s="345"/>
      <c r="V3" s="345"/>
      <c r="W3" s="345"/>
      <c r="X3" s="345"/>
      <c r="Y3" s="343"/>
      <c r="Z3" s="332"/>
      <c r="AA3" s="339"/>
      <c r="AB3" s="339"/>
      <c r="AC3" s="339"/>
      <c r="AD3" s="346"/>
      <c r="AE3" s="346"/>
      <c r="AF3" s="347"/>
      <c r="AG3" s="347"/>
      <c r="AH3" s="347"/>
    </row>
    <row r="4" spans="1:34" ht="26.25" customHeight="1">
      <c r="Q4" s="333"/>
      <c r="R4" s="333"/>
      <c r="S4" s="333"/>
      <c r="T4" s="333"/>
      <c r="U4" s="333"/>
      <c r="V4" s="333"/>
      <c r="W4" s="333"/>
      <c r="X4" s="333"/>
      <c r="Y4" s="333"/>
      <c r="AA4" s="339"/>
      <c r="AB4" s="346"/>
      <c r="AC4" s="346"/>
      <c r="AD4" s="346"/>
      <c r="AE4" s="346"/>
      <c r="AF4" s="348"/>
      <c r="AG4" s="348"/>
      <c r="AH4" s="348"/>
    </row>
    <row r="5" spans="1:34" ht="24" customHeight="1">
      <c r="AA5" s="339"/>
      <c r="AB5" s="346"/>
      <c r="AC5" s="346"/>
      <c r="AD5" s="346"/>
      <c r="AE5" s="346"/>
      <c r="AF5" s="348"/>
      <c r="AG5" s="348"/>
      <c r="AH5" s="348"/>
    </row>
    <row r="6" spans="1:34" ht="14.55" customHeight="1">
      <c r="AA6" s="339"/>
      <c r="AB6" s="339"/>
      <c r="AC6" s="346"/>
      <c r="AD6" s="346"/>
      <c r="AE6" s="346"/>
      <c r="AF6" s="349"/>
      <c r="AG6" s="349"/>
      <c r="AH6" s="349"/>
    </row>
    <row r="7" spans="1:34" ht="23.55" customHeight="1">
      <c r="AA7" s="350"/>
      <c r="AB7" s="350"/>
      <c r="AC7" s="346"/>
      <c r="AD7" s="346"/>
      <c r="AE7" s="346"/>
      <c r="AF7" s="349"/>
      <c r="AG7" s="349"/>
      <c r="AH7" s="349"/>
    </row>
    <row r="8" spans="1:34" ht="24" customHeight="1">
      <c r="AA8" s="339"/>
      <c r="AB8" s="339"/>
      <c r="AC8" s="346"/>
      <c r="AD8" s="346"/>
      <c r="AE8" s="346"/>
      <c r="AF8" s="349"/>
      <c r="AG8" s="349"/>
      <c r="AH8" s="349"/>
    </row>
    <row r="9" spans="1:34" s="334" customFormat="1" ht="15" customHeight="1"/>
    <row r="10" spans="1:34" s="334" customFormat="1" ht="15" customHeight="1"/>
    <row r="11" spans="1:34" s="334" customFormat="1" ht="15" customHeight="1">
      <c r="Q11" s="340"/>
      <c r="R11" s="343"/>
      <c r="S11" s="343"/>
      <c r="T11" s="343"/>
      <c r="U11" s="343"/>
      <c r="V11" s="343"/>
      <c r="W11" s="343"/>
      <c r="X11" s="343"/>
      <c r="Y11" s="343"/>
    </row>
    <row r="12" spans="1:34" s="334" customFormat="1" ht="15" customHeight="1">
      <c r="Q12" s="343"/>
      <c r="R12" s="343"/>
      <c r="S12" s="343"/>
      <c r="T12" s="343"/>
      <c r="U12" s="343"/>
      <c r="V12" s="343"/>
      <c r="W12" s="343"/>
      <c r="X12" s="343"/>
      <c r="Y12" s="343"/>
    </row>
    <row r="13" spans="1:34" s="334" customFormat="1" ht="15" customHeight="1">
      <c r="Q13" s="343"/>
      <c r="R13" s="343"/>
      <c r="S13" s="343"/>
      <c r="T13" s="343"/>
      <c r="U13" s="343"/>
      <c r="V13" s="343"/>
      <c r="W13" s="343"/>
      <c r="X13" s="343"/>
      <c r="Y13" s="343"/>
    </row>
    <row r="14" spans="1:34" s="334" customFormat="1" ht="15" customHeight="1"/>
    <row r="15" spans="1:34" s="334" customFormat="1" ht="15" customHeight="1"/>
    <row r="16" spans="1:34" s="334" customFormat="1" ht="15" customHeight="1"/>
    <row r="17" spans="17:25" s="334" customFormat="1" ht="15" customHeight="1"/>
    <row r="18" spans="17:25" s="334" customFormat="1" ht="15" customHeight="1"/>
    <row r="19" spans="17:25" s="334" customFormat="1" ht="15" customHeight="1">
      <c r="Q19" s="340"/>
      <c r="R19" s="341"/>
      <c r="S19" s="341"/>
      <c r="T19" s="341"/>
      <c r="U19" s="341"/>
      <c r="V19" s="341"/>
      <c r="W19" s="341"/>
      <c r="X19" s="341"/>
      <c r="Y19" s="341"/>
    </row>
    <row r="20" spans="17:25" s="334" customFormat="1" ht="15" customHeight="1">
      <c r="Q20" s="341"/>
      <c r="R20" s="341"/>
      <c r="S20" s="341"/>
      <c r="T20" s="341"/>
      <c r="U20" s="341"/>
      <c r="V20" s="341"/>
      <c r="W20" s="341"/>
      <c r="X20" s="341"/>
      <c r="Y20" s="341"/>
    </row>
    <row r="21" spans="17:25" s="334" customFormat="1" ht="15" customHeight="1">
      <c r="Q21" s="341"/>
      <c r="R21" s="341"/>
      <c r="S21" s="341"/>
      <c r="T21" s="341"/>
      <c r="U21" s="341"/>
      <c r="V21" s="341"/>
      <c r="W21" s="341"/>
      <c r="X21" s="341"/>
      <c r="Y21" s="341"/>
    </row>
    <row r="22" spans="17:25" s="334" customFormat="1" ht="15" customHeight="1"/>
    <row r="27" spans="17:25">
      <c r="Q27" s="340"/>
      <c r="R27" s="341"/>
      <c r="S27" s="341"/>
      <c r="T27" s="341"/>
      <c r="U27" s="341"/>
      <c r="V27" s="341"/>
      <c r="W27" s="341"/>
      <c r="X27" s="341"/>
      <c r="Y27" s="341"/>
    </row>
    <row r="28" spans="17:25">
      <c r="Q28" s="341"/>
      <c r="R28" s="341"/>
      <c r="S28" s="341"/>
      <c r="T28" s="341"/>
      <c r="U28" s="341"/>
      <c r="V28" s="341"/>
      <c r="W28" s="341"/>
      <c r="X28" s="341"/>
      <c r="Y28" s="341"/>
    </row>
    <row r="29" spans="17:25">
      <c r="Q29" s="341"/>
      <c r="R29" s="341"/>
      <c r="S29" s="341"/>
      <c r="T29" s="341"/>
      <c r="U29" s="341"/>
      <c r="V29" s="341"/>
      <c r="W29" s="341"/>
      <c r="X29" s="341"/>
      <c r="Y29" s="341"/>
    </row>
    <row r="35" spans="8:25">
      <c r="Q35" s="340"/>
      <c r="R35" s="341"/>
      <c r="S35" s="341"/>
      <c r="T35" s="341"/>
      <c r="U35" s="341"/>
      <c r="V35" s="341"/>
      <c r="W35" s="341"/>
      <c r="X35" s="341"/>
      <c r="Y35" s="341"/>
    </row>
    <row r="36" spans="8:25">
      <c r="Q36" s="341"/>
      <c r="R36" s="341"/>
      <c r="S36" s="341"/>
      <c r="T36" s="341"/>
      <c r="U36" s="341"/>
      <c r="V36" s="341"/>
      <c r="W36" s="341"/>
      <c r="X36" s="341"/>
      <c r="Y36" s="341"/>
    </row>
    <row r="37" spans="8:25">
      <c r="Q37" s="341"/>
      <c r="R37" s="341"/>
      <c r="S37" s="341"/>
      <c r="T37" s="341"/>
      <c r="U37" s="341"/>
      <c r="V37" s="341"/>
      <c r="W37" s="341"/>
      <c r="X37" s="341"/>
      <c r="Y37" s="341"/>
    </row>
    <row r="46" spans="8:25">
      <c r="H46" s="344" t="s">
        <v>4754</v>
      </c>
      <c r="I46" s="344"/>
      <c r="J46" s="344"/>
      <c r="K46" s="344"/>
      <c r="L46" s="344"/>
      <c r="M46" s="344"/>
      <c r="N46" s="344"/>
      <c r="O46" s="344"/>
      <c r="P46" s="344"/>
    </row>
    <row r="47" spans="8:25">
      <c r="H47" s="344"/>
      <c r="I47" s="344"/>
      <c r="J47" s="344"/>
      <c r="K47" s="344"/>
      <c r="L47" s="344"/>
      <c r="M47" s="344"/>
      <c r="N47" s="344"/>
      <c r="O47" s="344"/>
      <c r="P47" s="344"/>
    </row>
    <row r="48" spans="8:25">
      <c r="H48" s="344"/>
      <c r="I48" s="344"/>
      <c r="J48" s="344"/>
      <c r="K48" s="344"/>
      <c r="L48" s="344"/>
      <c r="M48" s="344"/>
      <c r="N48" s="344"/>
      <c r="O48" s="344"/>
      <c r="P48" s="344"/>
    </row>
    <row r="49" spans="8:25">
      <c r="H49" s="344"/>
      <c r="I49" s="344"/>
      <c r="J49" s="344"/>
      <c r="K49" s="344"/>
      <c r="L49" s="344"/>
      <c r="M49" s="344"/>
      <c r="N49" s="344"/>
      <c r="O49" s="344"/>
      <c r="P49" s="344"/>
    </row>
    <row r="50" spans="8:25">
      <c r="H50" s="344"/>
      <c r="I50" s="344"/>
      <c r="J50" s="344"/>
      <c r="K50" s="344"/>
      <c r="L50" s="344"/>
      <c r="M50" s="344"/>
      <c r="N50" s="344"/>
      <c r="O50" s="344"/>
      <c r="P50" s="344"/>
    </row>
    <row r="51" spans="8:25">
      <c r="H51" s="344"/>
      <c r="I51" s="344"/>
      <c r="J51" s="344"/>
      <c r="K51" s="344"/>
      <c r="L51" s="344"/>
      <c r="M51" s="344"/>
      <c r="N51" s="344"/>
      <c r="O51" s="344"/>
      <c r="P51" s="344"/>
    </row>
    <row r="52" spans="8:25">
      <c r="Q52" s="340"/>
      <c r="R52" s="341"/>
      <c r="S52" s="341"/>
      <c r="T52" s="341"/>
      <c r="U52" s="341"/>
      <c r="V52" s="341"/>
      <c r="W52" s="341"/>
      <c r="X52" s="341"/>
      <c r="Y52" s="341"/>
    </row>
    <row r="53" spans="8:25">
      <c r="Q53" s="341"/>
      <c r="R53" s="341"/>
      <c r="S53" s="341"/>
      <c r="T53" s="341"/>
      <c r="U53" s="341"/>
      <c r="V53" s="341"/>
      <c r="W53" s="341"/>
      <c r="X53" s="341"/>
      <c r="Y53" s="341"/>
    </row>
    <row r="54" spans="8:25">
      <c r="Q54" s="341"/>
      <c r="R54" s="341"/>
      <c r="S54" s="341"/>
      <c r="T54" s="341"/>
      <c r="U54" s="341"/>
      <c r="V54" s="341"/>
      <c r="W54" s="341"/>
      <c r="X54" s="341"/>
      <c r="Y54" s="341"/>
    </row>
    <row r="60" spans="8:25">
      <c r="Q60" s="340"/>
      <c r="R60" s="341"/>
      <c r="S60" s="341"/>
      <c r="T60" s="341"/>
      <c r="U60" s="341"/>
      <c r="V60" s="341"/>
      <c r="W60" s="341"/>
      <c r="X60" s="341"/>
      <c r="Y60" s="341"/>
    </row>
    <row r="61" spans="8:25">
      <c r="Q61" s="341"/>
      <c r="R61" s="341"/>
      <c r="S61" s="341"/>
      <c r="T61" s="341"/>
      <c r="U61" s="341"/>
      <c r="V61" s="341"/>
      <c r="W61" s="341"/>
      <c r="X61" s="341"/>
      <c r="Y61" s="341"/>
    </row>
    <row r="62" spans="8:25">
      <c r="Q62" s="341"/>
      <c r="R62" s="341"/>
      <c r="S62" s="341"/>
      <c r="T62" s="341"/>
      <c r="U62" s="341"/>
      <c r="V62" s="341"/>
      <c r="W62" s="341"/>
      <c r="X62" s="341"/>
      <c r="Y62" s="341"/>
    </row>
    <row r="68" spans="17:25">
      <c r="Q68" s="342"/>
      <c r="R68" s="342"/>
      <c r="S68" s="342"/>
      <c r="T68" s="342"/>
      <c r="U68" s="342"/>
      <c r="V68" s="342"/>
      <c r="W68" s="342"/>
      <c r="X68" s="342"/>
      <c r="Y68" s="342"/>
    </row>
    <row r="69" spans="17:25">
      <c r="Q69" s="342"/>
      <c r="R69" s="342"/>
      <c r="S69" s="342"/>
      <c r="T69" s="342"/>
      <c r="U69" s="342"/>
      <c r="V69" s="342"/>
      <c r="W69" s="342"/>
      <c r="X69" s="342"/>
      <c r="Y69" s="342"/>
    </row>
    <row r="70" spans="17:25">
      <c r="Q70" s="342"/>
      <c r="R70" s="342"/>
      <c r="S70" s="342"/>
      <c r="T70" s="342"/>
      <c r="U70" s="342"/>
      <c r="V70" s="342"/>
      <c r="W70" s="342"/>
      <c r="X70" s="342"/>
      <c r="Y70" s="342"/>
    </row>
  </sheetData>
  <sheetProtection algorithmName="SHA-512" hashValue="jDptYyD/6t8WjsIihU57A6UpRACWdCF3bYpsFo40U16cEFxNYAvnrXLtmbpojpNA4RiFJ3dHWBn61kkDIALWDQ==" saltValue="v/5tB0kNpCliVKopr8l5zg==" spinCount="100000" sheet="1" objects="1" scenarios="1"/>
  <mergeCells count="16">
    <mergeCell ref="H46:P51"/>
    <mergeCell ref="Q52:Y54"/>
    <mergeCell ref="Q2:Y3"/>
    <mergeCell ref="AD2:AE3"/>
    <mergeCell ref="AF2:AH3"/>
    <mergeCell ref="AB4:AE5"/>
    <mergeCell ref="AF4:AH5"/>
    <mergeCell ref="AC6:AE8"/>
    <mergeCell ref="AF6:AH8"/>
    <mergeCell ref="AA7:AB7"/>
    <mergeCell ref="Q60:Y62"/>
    <mergeCell ref="Q68:Y70"/>
    <mergeCell ref="Q11:Y13"/>
    <mergeCell ref="Q19:Y21"/>
    <mergeCell ref="Q27:Y29"/>
    <mergeCell ref="Q35:Y3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H35"/>
  <sheetViews>
    <sheetView workbookViewId="0">
      <selection sqref="A1:E35"/>
    </sheetView>
  </sheetViews>
  <sheetFormatPr defaultRowHeight="14.4"/>
  <cols>
    <col min="1" max="1" width="6.5546875" bestFit="1" customWidth="1"/>
    <col min="2" max="2" width="9.77734375" bestFit="1" customWidth="1"/>
    <col min="3" max="3" width="40.44140625" bestFit="1" customWidth="1"/>
    <col min="4" max="5" width="13.21875" bestFit="1" customWidth="1"/>
  </cols>
  <sheetData>
    <row r="1" spans="1:8">
      <c r="A1" t="s">
        <v>3346</v>
      </c>
      <c r="B1" t="s">
        <v>3347</v>
      </c>
      <c r="C1" t="s">
        <v>3348</v>
      </c>
      <c r="D1" t="s">
        <v>3349</v>
      </c>
      <c r="E1" t="s">
        <v>2045</v>
      </c>
    </row>
    <row r="2" spans="1:8">
      <c r="A2" s="203" t="s">
        <v>3350</v>
      </c>
      <c r="B2">
        <v>1</v>
      </c>
      <c r="C2" s="203" t="s">
        <v>3351</v>
      </c>
      <c r="D2" s="203" t="s">
        <v>4755</v>
      </c>
      <c r="E2">
        <v>-0.46010000000000001</v>
      </c>
    </row>
    <row r="3" spans="1:8">
      <c r="A3" s="203" t="s">
        <v>3352</v>
      </c>
      <c r="B3">
        <v>1</v>
      </c>
      <c r="C3" s="203" t="s">
        <v>3353</v>
      </c>
      <c r="D3" s="203" t="s">
        <v>4756</v>
      </c>
      <c r="E3">
        <v>-0.53239999999999998</v>
      </c>
      <c r="H3" s="204">
        <f>VALUE(REPLACE(D3,FIND(".",D3,1),1,","))</f>
        <v>83.639399999999995</v>
      </c>
    </row>
    <row r="4" spans="1:8">
      <c r="A4" s="203" t="s">
        <v>3354</v>
      </c>
      <c r="B4">
        <v>1</v>
      </c>
      <c r="C4" s="203" t="s">
        <v>3355</v>
      </c>
      <c r="D4" s="203" t="s">
        <v>4757</v>
      </c>
      <c r="E4">
        <v>-0.3322</v>
      </c>
    </row>
    <row r="5" spans="1:8">
      <c r="A5" s="203" t="s">
        <v>3356</v>
      </c>
      <c r="B5">
        <v>1</v>
      </c>
      <c r="C5" s="203" t="s">
        <v>3357</v>
      </c>
      <c r="D5" s="203" t="s">
        <v>4758</v>
      </c>
      <c r="E5">
        <v>-0.27079999999999999</v>
      </c>
    </row>
    <row r="6" spans="1:8">
      <c r="A6" s="203" t="s">
        <v>3358</v>
      </c>
      <c r="B6">
        <v>100</v>
      </c>
      <c r="C6" s="203" t="s">
        <v>3359</v>
      </c>
      <c r="D6" s="203" t="s">
        <v>4759</v>
      </c>
      <c r="E6">
        <v>-0.1618</v>
      </c>
    </row>
    <row r="7" spans="1:8">
      <c r="A7" s="203" t="s">
        <v>3360</v>
      </c>
      <c r="B7">
        <v>1</v>
      </c>
      <c r="C7" s="203" t="s">
        <v>3361</v>
      </c>
      <c r="D7" s="203" t="s">
        <v>4760</v>
      </c>
      <c r="E7">
        <v>-0.1714</v>
      </c>
    </row>
    <row r="8" spans="1:8">
      <c r="A8" s="203" t="s">
        <v>3362</v>
      </c>
      <c r="B8">
        <v>1</v>
      </c>
      <c r="C8" s="203" t="s">
        <v>3363</v>
      </c>
      <c r="D8" s="203" t="s">
        <v>4761</v>
      </c>
      <c r="E8">
        <v>-0.32140000000000002</v>
      </c>
    </row>
    <row r="9" spans="1:8">
      <c r="A9" s="203" t="s">
        <v>3364</v>
      </c>
      <c r="B9">
        <v>1</v>
      </c>
      <c r="C9" s="203" t="s">
        <v>3365</v>
      </c>
      <c r="D9" s="203" t="s">
        <v>4762</v>
      </c>
      <c r="E9">
        <v>-4.58E-2</v>
      </c>
    </row>
    <row r="10" spans="1:8">
      <c r="A10" s="203" t="s">
        <v>3366</v>
      </c>
      <c r="B10">
        <v>100</v>
      </c>
      <c r="C10" s="203" t="s">
        <v>3367</v>
      </c>
      <c r="D10" s="203" t="s">
        <v>4763</v>
      </c>
      <c r="E10">
        <v>1.01E-2</v>
      </c>
    </row>
    <row r="11" spans="1:8">
      <c r="A11" s="203" t="s">
        <v>3368</v>
      </c>
      <c r="B11">
        <v>1000</v>
      </c>
      <c r="C11" s="203" t="s">
        <v>3369</v>
      </c>
      <c r="D11" s="203" t="s">
        <v>4764</v>
      </c>
      <c r="E11">
        <v>-0.27429999999999999</v>
      </c>
    </row>
    <row r="12" spans="1:8">
      <c r="A12" s="203" t="s">
        <v>3370</v>
      </c>
      <c r="B12">
        <v>10</v>
      </c>
      <c r="C12" s="203" t="s">
        <v>3371</v>
      </c>
      <c r="D12" s="203" t="s">
        <v>4765</v>
      </c>
      <c r="E12">
        <v>-0.58179999999999998</v>
      </c>
    </row>
    <row r="13" spans="1:8">
      <c r="A13" s="203" t="s">
        <v>3372</v>
      </c>
      <c r="B13">
        <v>1</v>
      </c>
      <c r="C13" s="203" t="s">
        <v>3373</v>
      </c>
      <c r="D13" s="203" t="s">
        <v>4766</v>
      </c>
      <c r="E13">
        <v>-8.5500000000000007E-2</v>
      </c>
    </row>
    <row r="14" spans="1:8">
      <c r="A14" s="203" t="s">
        <v>3374</v>
      </c>
      <c r="B14">
        <v>100</v>
      </c>
      <c r="C14" s="203" t="s">
        <v>3375</v>
      </c>
      <c r="D14" s="203" t="s">
        <v>4767</v>
      </c>
      <c r="E14">
        <v>-0.6462</v>
      </c>
    </row>
    <row r="15" spans="1:8">
      <c r="A15" s="203" t="s">
        <v>3376</v>
      </c>
      <c r="B15">
        <v>100</v>
      </c>
      <c r="C15" s="203" t="s">
        <v>3377</v>
      </c>
      <c r="D15" s="203" t="s">
        <v>4768</v>
      </c>
      <c r="E15">
        <v>-5.8500000000000003E-2</v>
      </c>
    </row>
    <row r="16" spans="1:8">
      <c r="A16" s="203" t="s">
        <v>3378</v>
      </c>
      <c r="B16">
        <v>1</v>
      </c>
      <c r="C16" s="203" t="s">
        <v>3379</v>
      </c>
      <c r="D16" s="203" t="s">
        <v>4769</v>
      </c>
      <c r="E16">
        <v>-0.1125</v>
      </c>
    </row>
    <row r="17" spans="1:5">
      <c r="A17" s="203" t="s">
        <v>3380</v>
      </c>
      <c r="B17">
        <v>100</v>
      </c>
      <c r="C17" s="203" t="s">
        <v>3381</v>
      </c>
      <c r="D17" s="203" t="s">
        <v>4770</v>
      </c>
      <c r="E17">
        <v>-0.55479999999999996</v>
      </c>
    </row>
    <row r="18" spans="1:5">
      <c r="A18" s="203" t="s">
        <v>3382</v>
      </c>
      <c r="B18">
        <v>1</v>
      </c>
      <c r="C18" s="203" t="s">
        <v>3383</v>
      </c>
      <c r="D18" s="203" t="s">
        <v>4771</v>
      </c>
      <c r="E18">
        <v>-7.85E-2</v>
      </c>
    </row>
    <row r="19" spans="1:5">
      <c r="A19" s="203" t="s">
        <v>3384</v>
      </c>
      <c r="B19">
        <v>10</v>
      </c>
      <c r="C19" s="203" t="s">
        <v>3385</v>
      </c>
      <c r="D19" s="203" t="s">
        <v>4772</v>
      </c>
      <c r="E19">
        <v>-0.28299999999999997</v>
      </c>
    </row>
    <row r="20" spans="1:5">
      <c r="A20" s="203" t="s">
        <v>3386</v>
      </c>
      <c r="B20">
        <v>1</v>
      </c>
      <c r="C20" s="203" t="s">
        <v>3387</v>
      </c>
      <c r="D20" s="203" t="s">
        <v>4773</v>
      </c>
      <c r="E20">
        <v>-0.12429999999999999</v>
      </c>
    </row>
    <row r="21" spans="1:5">
      <c r="A21" s="203" t="s">
        <v>3388</v>
      </c>
      <c r="B21">
        <v>1</v>
      </c>
      <c r="C21" s="203" t="s">
        <v>3389</v>
      </c>
      <c r="D21" s="203" t="s">
        <v>4774</v>
      </c>
      <c r="E21">
        <v>-0.13170000000000001</v>
      </c>
    </row>
    <row r="22" spans="1:5">
      <c r="A22" s="203" t="s">
        <v>3390</v>
      </c>
      <c r="B22">
        <v>10</v>
      </c>
      <c r="C22" s="203" t="s">
        <v>3391</v>
      </c>
      <c r="D22" s="203" t="s">
        <v>4775</v>
      </c>
      <c r="E22">
        <v>-5.7000000000000002E-2</v>
      </c>
    </row>
    <row r="23" spans="1:5">
      <c r="A23" s="203" t="s">
        <v>3392</v>
      </c>
      <c r="B23">
        <v>1</v>
      </c>
      <c r="C23" s="203" t="s">
        <v>3393</v>
      </c>
      <c r="D23" s="203" t="s">
        <v>4776</v>
      </c>
      <c r="E23">
        <v>-3.32E-2</v>
      </c>
    </row>
    <row r="24" spans="1:5">
      <c r="A24" s="203" t="s">
        <v>3394</v>
      </c>
      <c r="B24">
        <v>1</v>
      </c>
      <c r="C24" s="203" t="s">
        <v>3395</v>
      </c>
      <c r="D24" s="203" t="s">
        <v>4777</v>
      </c>
      <c r="E24">
        <v>-0.85799999999999998</v>
      </c>
    </row>
    <row r="25" spans="1:5">
      <c r="A25" s="203" t="s">
        <v>3396</v>
      </c>
      <c r="B25">
        <v>1</v>
      </c>
      <c r="C25" s="203" t="s">
        <v>3397</v>
      </c>
      <c r="D25" s="203" t="s">
        <v>4778</v>
      </c>
      <c r="E25">
        <v>-0.3569</v>
      </c>
    </row>
    <row r="26" spans="1:5">
      <c r="A26" s="203" t="s">
        <v>3398</v>
      </c>
      <c r="B26">
        <v>10</v>
      </c>
      <c r="C26" s="203" t="s">
        <v>3399</v>
      </c>
      <c r="D26" s="203" t="s">
        <v>4779</v>
      </c>
      <c r="E26">
        <v>-0.34899999999999998</v>
      </c>
    </row>
    <row r="27" spans="1:5">
      <c r="A27" s="203" t="s">
        <v>3400</v>
      </c>
      <c r="B27">
        <v>10</v>
      </c>
      <c r="C27" s="203" t="s">
        <v>3401</v>
      </c>
      <c r="D27" s="203" t="s">
        <v>4780</v>
      </c>
      <c r="E27">
        <v>-4.3216000000000001</v>
      </c>
    </row>
    <row r="28" spans="1:5">
      <c r="A28" s="203" t="s">
        <v>3402</v>
      </c>
      <c r="B28">
        <v>10000</v>
      </c>
      <c r="C28" s="203" t="s">
        <v>3403</v>
      </c>
      <c r="D28" s="203" t="s">
        <v>4781</v>
      </c>
      <c r="E28">
        <v>-0.48620000000000002</v>
      </c>
    </row>
    <row r="29" spans="1:5">
      <c r="A29" s="203" t="s">
        <v>3404</v>
      </c>
      <c r="B29">
        <v>10</v>
      </c>
      <c r="C29" s="203" t="s">
        <v>3405</v>
      </c>
      <c r="D29" s="203" t="s">
        <v>4782</v>
      </c>
      <c r="E29">
        <v>-0.2777</v>
      </c>
    </row>
    <row r="30" spans="1:5">
      <c r="A30" s="203" t="s">
        <v>3406</v>
      </c>
      <c r="B30">
        <v>1</v>
      </c>
      <c r="C30" s="203" t="s">
        <v>3407</v>
      </c>
      <c r="D30" s="203" t="s">
        <v>4783</v>
      </c>
      <c r="E30">
        <v>-0.71260000000000001</v>
      </c>
    </row>
    <row r="31" spans="1:5">
      <c r="A31" s="203" t="s">
        <v>3408</v>
      </c>
      <c r="B31">
        <v>10</v>
      </c>
      <c r="C31" s="203" t="s">
        <v>3409</v>
      </c>
      <c r="D31" s="203" t="s">
        <v>4784</v>
      </c>
      <c r="E31">
        <v>-0.35289999999999999</v>
      </c>
    </row>
    <row r="32" spans="1:5">
      <c r="A32" s="203" t="s">
        <v>3410</v>
      </c>
      <c r="B32">
        <v>10</v>
      </c>
      <c r="C32" s="203" t="s">
        <v>3411</v>
      </c>
      <c r="D32" s="203" t="s">
        <v>4785</v>
      </c>
      <c r="E32">
        <v>-1.123</v>
      </c>
    </row>
    <row r="33" spans="1:5">
      <c r="A33" s="203" t="s">
        <v>3412</v>
      </c>
      <c r="B33">
        <v>1</v>
      </c>
      <c r="C33" s="203" t="s">
        <v>3413</v>
      </c>
      <c r="D33" s="203" t="s">
        <v>4786</v>
      </c>
      <c r="E33">
        <v>-0.73360000000000003</v>
      </c>
    </row>
    <row r="34" spans="1:5">
      <c r="A34" s="203" t="s">
        <v>3414</v>
      </c>
      <c r="B34">
        <v>10</v>
      </c>
      <c r="C34" s="203" t="s">
        <v>3415</v>
      </c>
      <c r="D34" s="203" t="s">
        <v>4787</v>
      </c>
      <c r="E34">
        <v>-0.19439999999999999</v>
      </c>
    </row>
    <row r="35" spans="1:5">
      <c r="A35" s="203" t="s">
        <v>3416</v>
      </c>
      <c r="B35">
        <v>100</v>
      </c>
      <c r="C35" s="203" t="s">
        <v>3417</v>
      </c>
      <c r="D35" s="203" t="s">
        <v>4788</v>
      </c>
      <c r="E35">
        <v>-0.55940000000000001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theme="9"/>
  </sheetPr>
  <dimension ref="B1:BE222"/>
  <sheetViews>
    <sheetView showRowColHeaders="0" topLeftCell="A10" zoomScale="70" zoomScaleNormal="70" workbookViewId="0"/>
  </sheetViews>
  <sheetFormatPr defaultColWidth="9.21875" defaultRowHeight="14.4"/>
  <cols>
    <col min="1" max="1" width="1.21875" style="1" customWidth="1"/>
    <col min="2" max="2" width="53.21875" style="1" customWidth="1"/>
    <col min="3" max="3" width="14.21875" style="1" customWidth="1"/>
    <col min="4" max="4" width="11.5546875" style="1" bestFit="1" customWidth="1"/>
    <col min="5" max="5" width="1" style="1" customWidth="1"/>
    <col min="6" max="6" width="13.44140625" style="1" customWidth="1"/>
    <col min="7" max="7" width="2.44140625" style="1" customWidth="1"/>
    <col min="8" max="8" width="24.44140625" style="1" customWidth="1"/>
    <col min="9" max="12" width="12.77734375" style="1" customWidth="1"/>
    <col min="13" max="13" width="47.77734375" style="1" customWidth="1"/>
    <col min="14" max="14" width="8.21875" style="1" customWidth="1"/>
    <col min="15" max="15" width="12.77734375" style="1" customWidth="1"/>
    <col min="16" max="16" width="9.21875" style="125" customWidth="1"/>
    <col min="17" max="17" width="37.21875" style="125" hidden="1" customWidth="1"/>
    <col min="18" max="18" width="12.77734375" style="125" hidden="1" customWidth="1"/>
    <col min="19" max="19" width="23.44140625" style="125" hidden="1" customWidth="1"/>
    <col min="20" max="20" width="9.21875" style="125" hidden="1" customWidth="1"/>
    <col min="21" max="21" width="10.5546875" style="125" hidden="1" customWidth="1"/>
    <col min="22" max="22" width="15" style="125" hidden="1" customWidth="1"/>
    <col min="23" max="35" width="9.21875" style="125" hidden="1" customWidth="1"/>
    <col min="36" max="36" width="9.6640625" style="125" hidden="1" customWidth="1"/>
    <col min="37" max="48" width="9.21875" style="125" hidden="1" customWidth="1"/>
    <col min="49" max="57" width="9.21875" style="1" hidden="1" customWidth="1"/>
    <col min="58" max="61" width="9.21875" style="1" customWidth="1"/>
    <col min="62" max="16384" width="9.21875" style="1"/>
  </cols>
  <sheetData>
    <row r="1" spans="2:46" ht="69" customHeight="1">
      <c r="B1" s="49"/>
      <c r="C1" s="354"/>
      <c r="D1" s="354"/>
      <c r="S1" s="61"/>
      <c r="T1" s="61" t="s">
        <v>25</v>
      </c>
      <c r="U1" s="61" t="s">
        <v>4</v>
      </c>
      <c r="V1" s="259" t="s">
        <v>1942</v>
      </c>
      <c r="W1" s="259" t="s">
        <v>1948</v>
      </c>
    </row>
    <row r="2" spans="2:46" ht="19.95" customHeight="1">
      <c r="B2" s="355" t="s">
        <v>4179</v>
      </c>
      <c r="C2" s="356"/>
      <c r="D2" s="356"/>
      <c r="E2" s="356"/>
      <c r="F2" s="357"/>
      <c r="G2" s="8"/>
      <c r="H2" s="218" t="s">
        <v>1906</v>
      </c>
      <c r="I2" s="358" t="s">
        <v>1907</v>
      </c>
      <c r="J2" s="358"/>
      <c r="K2" s="358"/>
      <c r="L2" s="358"/>
      <c r="M2" s="358"/>
      <c r="N2" s="218" t="s">
        <v>1908</v>
      </c>
      <c r="O2" s="336"/>
      <c r="Q2" s="61" t="s">
        <v>1952</v>
      </c>
      <c r="S2" s="61" t="s">
        <v>23</v>
      </c>
      <c r="T2" s="260">
        <f>F10-F15+43</f>
        <v>43</v>
      </c>
      <c r="U2" s="61">
        <f>(F11-(F8-F13)*2+IF(Q10=2,F14,F14*2))/Q10</f>
        <v>0</v>
      </c>
      <c r="V2" s="88">
        <f>IF(T2&lt;44,,T2)</f>
        <v>0</v>
      </c>
      <c r="W2" s="88">
        <f>IF(U2&lt;31,,U2)</f>
        <v>0</v>
      </c>
      <c r="Y2" s="61" t="s">
        <v>1916</v>
      </c>
      <c r="Z2" s="61" t="s">
        <v>1917</v>
      </c>
      <c r="AA2" s="61" t="s">
        <v>1918</v>
      </c>
    </row>
    <row r="3" spans="2:46" ht="19.95" customHeight="1">
      <c r="B3" s="67" t="s">
        <v>0</v>
      </c>
      <c r="C3" s="359"/>
      <c r="D3" s="360"/>
      <c r="E3" s="360"/>
      <c r="F3" s="361"/>
      <c r="G3" s="8"/>
      <c r="H3" s="33">
        <f>IF(F11&gt;2300,V23,V22)</f>
        <v>9278672</v>
      </c>
      <c r="I3" s="362" t="str">
        <f>VLOOKUP(H3,Цены!$A:$B,2,0)</f>
        <v>КОМПЛЕКТ ПРОФИЛЕЙ TOPLINE XL STRONG/STB19.0,L2300, АЛЮМИНИЙ,АНОДИРОВАННЫЙ</v>
      </c>
      <c r="J3" s="363"/>
      <c r="K3" s="363"/>
      <c r="L3" s="363"/>
      <c r="M3" s="364"/>
      <c r="N3" s="33">
        <v>1</v>
      </c>
      <c r="O3" s="337"/>
      <c r="Q3" s="61" t="s">
        <v>2</v>
      </c>
      <c r="S3" s="61" t="s">
        <v>7</v>
      </c>
      <c r="T3" s="61">
        <f>F11-(F8*2)</f>
        <v>0</v>
      </c>
      <c r="U3" s="260">
        <f>F12-8-F30-F9</f>
        <v>-8</v>
      </c>
      <c r="V3" s="88">
        <f>IF(T3&lt;0,,T3)</f>
        <v>0</v>
      </c>
      <c r="W3" s="88">
        <f>IF(U3&lt;0,,U3)</f>
        <v>0</v>
      </c>
      <c r="Y3" s="61" t="s">
        <v>1919</v>
      </c>
      <c r="Z3" s="61">
        <v>9206249</v>
      </c>
      <c r="AA3" s="61">
        <v>9206252</v>
      </c>
    </row>
    <row r="4" spans="2:46" ht="19.95" customHeight="1">
      <c r="B4" s="67" t="s">
        <v>3</v>
      </c>
      <c r="C4" s="221"/>
      <c r="D4" s="222"/>
      <c r="E4" s="222"/>
      <c r="F4" s="223"/>
      <c r="G4" s="8"/>
      <c r="H4" s="33" t="str">
        <f t="array" ref="H4">INDEX(CHOOSE(Q10,AR11:AT21,AH11:AJ21,AM11:AO21), MATCH(F9,AL11:AL21,-1),MATCH(D39,AM10:AO10,-1))</f>
        <v>-</v>
      </c>
      <c r="I4" s="362" t="str">
        <f>IFERROR(VLOOKUP(H4,Цены!$A:$B,2,0),"-")</f>
        <v>-</v>
      </c>
      <c r="J4" s="363"/>
      <c r="K4" s="363"/>
      <c r="L4" s="363"/>
      <c r="M4" s="364"/>
      <c r="N4" s="33">
        <v>1</v>
      </c>
      <c r="O4" s="337"/>
      <c r="Q4" s="61" t="s">
        <v>1</v>
      </c>
      <c r="S4" s="61" t="s">
        <v>8</v>
      </c>
      <c r="T4" s="61">
        <f>F11-(F8*2)</f>
        <v>0</v>
      </c>
      <c r="U4" s="260">
        <f>F12-8-F30-F9</f>
        <v>-8</v>
      </c>
      <c r="V4" s="88">
        <f>IF(T4&lt;0,,T4)</f>
        <v>0</v>
      </c>
      <c r="W4" s="88">
        <f>IF(U4&lt;0,,U4)</f>
        <v>0</v>
      </c>
      <c r="Y4" s="61" t="s">
        <v>1920</v>
      </c>
      <c r="Z4" s="261">
        <v>9209756</v>
      </c>
      <c r="AA4" s="61">
        <v>9234187</v>
      </c>
    </row>
    <row r="5" spans="2:46" ht="19.95" customHeight="1">
      <c r="B5" s="67" t="s">
        <v>22</v>
      </c>
      <c r="C5" s="359"/>
      <c r="D5" s="360"/>
      <c r="E5" s="360"/>
      <c r="F5" s="361"/>
      <c r="G5" s="8"/>
      <c r="H5" s="33" t="str">
        <f t="array" ref="H5">INDEX(AM24:AO30, MATCH(D39,AL24:AL30,-1), MATCH(Q10,AM23:AO23,0))</f>
        <v>-</v>
      </c>
      <c r="I5" s="362" t="str">
        <f>IFERROR(VLOOKUP(H5,Цены!$A:$B,2,0),"-")</f>
        <v>-</v>
      </c>
      <c r="J5" s="363"/>
      <c r="K5" s="363"/>
      <c r="L5" s="363"/>
      <c r="M5" s="364"/>
      <c r="N5" s="33">
        <v>1</v>
      </c>
      <c r="O5" s="337"/>
      <c r="Q5" s="88">
        <v>1</v>
      </c>
      <c r="S5" s="61" t="s">
        <v>9</v>
      </c>
      <c r="T5" s="61">
        <f>F10-60-F15-(F8*2)</f>
        <v>-60</v>
      </c>
      <c r="U5" s="260">
        <f>F12-8-F30-F9</f>
        <v>-8</v>
      </c>
      <c r="V5" s="88">
        <f t="shared" ref="V5:V10" si="0">IF(T5&lt;0,,T5)</f>
        <v>0</v>
      </c>
      <c r="W5" s="88">
        <f t="shared" ref="W5:W9" si="1">IF(U5&lt;31,,U5)</f>
        <v>0</v>
      </c>
      <c r="AJ5" s="125" t="s">
        <v>4174</v>
      </c>
      <c r="AK5" s="125" t="s">
        <v>2047</v>
      </c>
    </row>
    <row r="6" spans="2:46" ht="19.95" customHeight="1">
      <c r="B6" s="67" t="s">
        <v>1911</v>
      </c>
      <c r="C6" s="221"/>
      <c r="D6" s="222"/>
      <c r="E6" s="222"/>
      <c r="F6" s="223"/>
      <c r="G6" s="8"/>
      <c r="H6" s="33" t="str">
        <f>IFERROR(VLOOKUP(Q28,Y6:AB10,2,0),"-")</f>
        <v>-</v>
      </c>
      <c r="I6" s="351" t="str">
        <f>IFERROR(VLOOKUP(H6,Цены!$A:$B,2,0),"-")</f>
        <v>-</v>
      </c>
      <c r="J6" s="352"/>
      <c r="K6" s="352"/>
      <c r="L6" s="352"/>
      <c r="M6" s="353"/>
      <c r="N6" s="33" t="str">
        <f>IFERROR(VLOOKUP(Q10,Y30:Z31,2,0),"-")</f>
        <v>-</v>
      </c>
      <c r="O6" s="337"/>
      <c r="S6" s="61" t="s">
        <v>1941</v>
      </c>
      <c r="T6" s="61">
        <f>F11-(F8*2)</f>
        <v>0</v>
      </c>
      <c r="U6" s="61"/>
      <c r="V6" s="88">
        <f t="shared" si="0"/>
        <v>0</v>
      </c>
      <c r="W6" s="88">
        <f t="shared" si="1"/>
        <v>0</v>
      </c>
      <c r="Y6" s="61"/>
      <c r="Z6" s="61" t="s">
        <v>1917</v>
      </c>
      <c r="AA6" s="61" t="s">
        <v>1918</v>
      </c>
      <c r="AB6" s="61" t="s">
        <v>1925</v>
      </c>
      <c r="AG6" s="125" t="str">
        <f>INDEX(CHOOSE(Q10,AR11:AT21,AH11:AJ21,AM11:AO21), MATCH(F9,AG11:AG21,-1),MATCH(D39,AH10:AJ10,-1))</f>
        <v>-</v>
      </c>
      <c r="AJ6" s="125">
        <v>3</v>
      </c>
      <c r="AK6" s="125">
        <v>40</v>
      </c>
    </row>
    <row r="7" spans="2:46" ht="19.95" customHeight="1">
      <c r="B7" s="365"/>
      <c r="C7" s="365"/>
      <c r="D7" s="365"/>
      <c r="E7" s="365"/>
      <c r="F7" s="365"/>
      <c r="G7" s="8"/>
      <c r="H7" s="33" t="str">
        <f>IFERROR(VLOOKUP(Q28,Y6:AB10,3,0),"-")</f>
        <v>-</v>
      </c>
      <c r="I7" s="351" t="str">
        <f>IFERROR(VLOOKUP(H7,Цены!$A:$B,2,0),"-")</f>
        <v>-</v>
      </c>
      <c r="J7" s="352"/>
      <c r="K7" s="352"/>
      <c r="L7" s="352"/>
      <c r="M7" s="353"/>
      <c r="N7" s="33" t="str">
        <f>IFERROR(VLOOKUP(Q10,Y35:Z36,2,0),"-")</f>
        <v>-</v>
      </c>
      <c r="O7" s="337"/>
      <c r="Q7" s="61" t="s">
        <v>1950</v>
      </c>
      <c r="S7" s="61" t="s">
        <v>24</v>
      </c>
      <c r="T7" s="61">
        <f>F11-(F8*2)-4</f>
        <v>-4</v>
      </c>
      <c r="U7" s="61"/>
      <c r="V7" s="88">
        <f t="shared" si="0"/>
        <v>0</v>
      </c>
      <c r="W7" s="88">
        <f t="shared" si="1"/>
        <v>0</v>
      </c>
      <c r="Y7" s="61">
        <v>1</v>
      </c>
      <c r="Z7" s="61" t="s">
        <v>1902</v>
      </c>
      <c r="AA7" s="61" t="s">
        <v>1902</v>
      </c>
      <c r="AB7" s="61" t="s">
        <v>1902</v>
      </c>
      <c r="AM7" s="125">
        <f>INDEX(AM24:AO30, MATCH(AK6,AL24:AL30,-1), MATCH(AJ6,AM23:AO23,0))</f>
        <v>9276643</v>
      </c>
    </row>
    <row r="8" spans="2:46" ht="19.95" customHeight="1">
      <c r="B8" s="6" t="s">
        <v>2090</v>
      </c>
      <c r="C8" s="224" t="s">
        <v>2075</v>
      </c>
      <c r="D8" s="3"/>
      <c r="E8" s="5">
        <f>F8</f>
        <v>0</v>
      </c>
      <c r="F8" s="62"/>
      <c r="G8" s="8"/>
      <c r="H8" s="33" t="str">
        <f>IFERROR(VLOOKUP(Q28,Y7:AB10,4,0),"-")</f>
        <v>-</v>
      </c>
      <c r="I8" s="351" t="str">
        <f>IFERROR(VLOOKUP(H8,Цены!$A:$B,2,0),"-")</f>
        <v>-</v>
      </c>
      <c r="J8" s="352"/>
      <c r="K8" s="352"/>
      <c r="L8" s="352"/>
      <c r="M8" s="353"/>
      <c r="N8" s="33" t="str">
        <f>IFERROR(VLOOKUP(Q10,Y40:Z41,2,0),"-")</f>
        <v>-</v>
      </c>
      <c r="O8" s="337"/>
      <c r="Q8" s="61">
        <v>2</v>
      </c>
      <c r="S8" s="61" t="s">
        <v>5</v>
      </c>
      <c r="T8" s="262">
        <f>F10</f>
        <v>0</v>
      </c>
      <c r="U8" s="61">
        <f>VLOOKUP(Q16,S12:U15,MATCH(B20,S11:U11,0),0)</f>
        <v>0</v>
      </c>
      <c r="V8" s="88">
        <f t="shared" si="0"/>
        <v>0</v>
      </c>
      <c r="W8" s="88">
        <f t="shared" si="1"/>
        <v>0</v>
      </c>
      <c r="Y8" s="61">
        <v>2</v>
      </c>
      <c r="Z8" s="61" t="e">
        <f>VLOOKUP(F9,Y19:Z22,2,0)</f>
        <v>#N/A</v>
      </c>
      <c r="AA8" s="61" t="e">
        <f>VLOOKUP(F9,Y24:Z28,2,0)</f>
        <v>#N/A</v>
      </c>
      <c r="AB8" s="61" t="s">
        <v>1902</v>
      </c>
      <c r="AJ8" s="125">
        <f>INDEX(AH11:AJ21, MATCH(AJ6,AG11:AG21,-1), MATCH(AK6,AH10:AJ10,-1))</f>
        <v>9275796</v>
      </c>
    </row>
    <row r="9" spans="2:46" ht="19.95" customHeight="1">
      <c r="B9" s="2" t="s">
        <v>2089</v>
      </c>
      <c r="C9" s="224" t="s">
        <v>2076</v>
      </c>
      <c r="D9" s="3"/>
      <c r="E9" s="5">
        <f>F9</f>
        <v>0</v>
      </c>
      <c r="F9" s="63"/>
      <c r="G9" s="8"/>
      <c r="H9" s="33" t="str">
        <f t="array" ref="H9">INDEX(S124:S219,MATCH(Q66&amp;Q73&amp;S84,Q124:Q219&amp;R124:R219&amp;T124:T219,0))</f>
        <v>-</v>
      </c>
      <c r="I9" s="351" t="str">
        <f>IFERROR(VLOOKUP(H9,Цены!$A:$B,2,0),"-")</f>
        <v>-</v>
      </c>
      <c r="J9" s="352"/>
      <c r="K9" s="352"/>
      <c r="L9" s="352"/>
      <c r="M9" s="353"/>
      <c r="N9" s="54">
        <f>F43</f>
        <v>0</v>
      </c>
      <c r="O9" s="337"/>
      <c r="Q9" s="61">
        <v>3</v>
      </c>
      <c r="S9" s="61" t="s">
        <v>6</v>
      </c>
      <c r="T9" s="262">
        <f>F10</f>
        <v>0</v>
      </c>
      <c r="U9" s="61">
        <f>VLOOKUP(Q16,S12:U15,MATCH(B21,S11:U11,0),0)</f>
        <v>0</v>
      </c>
      <c r="V9" s="88">
        <f t="shared" si="0"/>
        <v>0</v>
      </c>
      <c r="W9" s="88">
        <f t="shared" si="1"/>
        <v>0</v>
      </c>
      <c r="Y9" s="61">
        <v>3</v>
      </c>
      <c r="Z9" s="61" t="s">
        <v>1902</v>
      </c>
      <c r="AA9" s="61" t="s">
        <v>1902</v>
      </c>
      <c r="AB9" s="61">
        <v>9252651</v>
      </c>
      <c r="AG9" s="125" t="s">
        <v>4169</v>
      </c>
      <c r="AL9" s="125" t="s">
        <v>4170</v>
      </c>
      <c r="AQ9" s="125" t="s">
        <v>4171</v>
      </c>
    </row>
    <row r="10" spans="2:46" ht="19.95" customHeight="1">
      <c r="B10" s="2" t="s">
        <v>2088</v>
      </c>
      <c r="C10" s="224" t="s">
        <v>2077</v>
      </c>
      <c r="D10" s="3"/>
      <c r="E10" s="5">
        <f t="shared" ref="E10:E15" si="2">F10</f>
        <v>0</v>
      </c>
      <c r="F10" s="63"/>
      <c r="G10" s="8"/>
      <c r="H10" s="33" t="str">
        <f t="array" ref="H10">INDEX(X124:X219,MATCH(Q66&amp;Q73&amp;S84,V124:V219&amp;W124:W219&amp;Y124:Y219,0))</f>
        <v>-</v>
      </c>
      <c r="I10" s="351" t="str">
        <f>IFERROR(VLOOKUP(H10,Цены!$A:$B,2,0),"-")</f>
        <v>-</v>
      </c>
      <c r="J10" s="352"/>
      <c r="K10" s="352"/>
      <c r="L10" s="352"/>
      <c r="M10" s="353"/>
      <c r="N10" s="54">
        <f>F43</f>
        <v>0</v>
      </c>
      <c r="O10" s="337"/>
      <c r="Q10" s="88">
        <v>1</v>
      </c>
      <c r="S10" s="61" t="s">
        <v>24</v>
      </c>
      <c r="T10" s="61">
        <f>F11-(F8*2)-1</f>
        <v>-1</v>
      </c>
      <c r="U10" s="61"/>
      <c r="V10" s="88">
        <f t="shared" si="0"/>
        <v>0</v>
      </c>
      <c r="W10" s="88">
        <f t="shared" ref="W10" si="3">IF(U10&lt;31,,U10)</f>
        <v>0</v>
      </c>
      <c r="Y10" s="61">
        <v>4</v>
      </c>
      <c r="Z10" s="61" t="s">
        <v>1902</v>
      </c>
      <c r="AA10" s="61" t="s">
        <v>1902</v>
      </c>
      <c r="AB10" s="61" t="s">
        <v>1902</v>
      </c>
      <c r="AG10" s="61"/>
      <c r="AH10" s="61">
        <v>100</v>
      </c>
      <c r="AI10" s="61">
        <v>80</v>
      </c>
      <c r="AJ10" s="61">
        <v>60</v>
      </c>
      <c r="AL10" s="61"/>
      <c r="AM10" s="61">
        <v>100</v>
      </c>
      <c r="AN10" s="61">
        <v>80</v>
      </c>
      <c r="AO10" s="61">
        <v>60</v>
      </c>
      <c r="AQ10" s="61"/>
      <c r="AR10" s="61">
        <v>100</v>
      </c>
      <c r="AS10" s="61">
        <v>80</v>
      </c>
      <c r="AT10" s="61">
        <v>60</v>
      </c>
    </row>
    <row r="11" spans="2:46" ht="19.95" customHeight="1">
      <c r="B11" s="2" t="s">
        <v>2087</v>
      </c>
      <c r="C11" s="224" t="s">
        <v>2079</v>
      </c>
      <c r="D11" s="3"/>
      <c r="E11" s="5">
        <f t="shared" si="2"/>
        <v>0</v>
      </c>
      <c r="F11" s="63"/>
      <c r="G11" s="8"/>
      <c r="H11" s="33" t="str">
        <f>VLOOKUP(Q66,U76:V78,2,0)</f>
        <v>-</v>
      </c>
      <c r="I11" s="351" t="str">
        <f>IFERROR(VLOOKUP(H11,Цены!$A:$B,2,0),"-")</f>
        <v>-</v>
      </c>
      <c r="J11" s="352"/>
      <c r="K11" s="352"/>
      <c r="L11" s="352"/>
      <c r="M11" s="353"/>
      <c r="N11" s="54">
        <f>F43</f>
        <v>0</v>
      </c>
      <c r="O11" s="337"/>
      <c r="S11" s="61" t="s">
        <v>2022</v>
      </c>
      <c r="T11" s="61" t="s">
        <v>26</v>
      </c>
      <c r="U11" s="61" t="s">
        <v>27</v>
      </c>
      <c r="Y11" s="61"/>
      <c r="Z11" s="61"/>
      <c r="AA11" s="61"/>
      <c r="AB11" s="61"/>
      <c r="AG11" s="61">
        <v>50</v>
      </c>
      <c r="AH11" s="61">
        <v>9275740</v>
      </c>
      <c r="AI11" s="61" t="s">
        <v>1902</v>
      </c>
      <c r="AJ11" s="61" t="s">
        <v>1902</v>
      </c>
      <c r="AL11" s="61">
        <v>50</v>
      </c>
      <c r="AM11" s="61">
        <v>9275782</v>
      </c>
      <c r="AN11" s="61" t="s">
        <v>1902</v>
      </c>
      <c r="AO11" s="61" t="s">
        <v>1902</v>
      </c>
      <c r="AQ11" s="61">
        <v>50</v>
      </c>
      <c r="AR11" s="61" t="s">
        <v>1902</v>
      </c>
      <c r="AS11" s="61" t="s">
        <v>1902</v>
      </c>
      <c r="AT11" s="61" t="s">
        <v>1902</v>
      </c>
    </row>
    <row r="12" spans="2:46" ht="19.95" customHeight="1">
      <c r="B12" s="2" t="s">
        <v>2086</v>
      </c>
      <c r="C12" s="224" t="s">
        <v>2078</v>
      </c>
      <c r="D12" s="3"/>
      <c r="E12" s="5">
        <f t="shared" si="2"/>
        <v>0</v>
      </c>
      <c r="F12" s="63"/>
      <c r="G12" s="8"/>
      <c r="H12" s="33" t="str">
        <f>VLOOKUP(Q66,U79:V81,2,0)</f>
        <v>-</v>
      </c>
      <c r="I12" s="351" t="str">
        <f>IFERROR(VLOOKUP(H12,Цены!$A:$B,2,0),"-")</f>
        <v>-</v>
      </c>
      <c r="J12" s="352"/>
      <c r="K12" s="352"/>
      <c r="L12" s="352"/>
      <c r="M12" s="353"/>
      <c r="N12" s="54">
        <f>F43</f>
        <v>0</v>
      </c>
      <c r="O12" s="337"/>
      <c r="Q12" s="61" t="s">
        <v>1949</v>
      </c>
      <c r="S12" s="61">
        <v>1</v>
      </c>
      <c r="T12" s="61">
        <v>0</v>
      </c>
      <c r="U12" s="61">
        <v>0</v>
      </c>
      <c r="Y12" s="61"/>
      <c r="Z12" s="61"/>
      <c r="AA12" s="61"/>
      <c r="AB12" s="61"/>
      <c r="AG12" s="61">
        <v>45</v>
      </c>
      <c r="AH12" s="61">
        <v>9275740</v>
      </c>
      <c r="AI12" s="61" t="s">
        <v>1902</v>
      </c>
      <c r="AJ12" s="61" t="s">
        <v>1902</v>
      </c>
      <c r="AL12" s="61">
        <v>45</v>
      </c>
      <c r="AM12" s="61">
        <v>9275782</v>
      </c>
      <c r="AN12" s="61" t="s">
        <v>1902</v>
      </c>
      <c r="AO12" s="61" t="s">
        <v>1902</v>
      </c>
      <c r="AQ12" s="61">
        <v>45</v>
      </c>
      <c r="AR12" s="61" t="s">
        <v>1902</v>
      </c>
      <c r="AS12" s="61" t="s">
        <v>1902</v>
      </c>
      <c r="AT12" s="61" t="s">
        <v>1902</v>
      </c>
    </row>
    <row r="13" spans="2:46" ht="19.95" customHeight="1">
      <c r="B13" s="2" t="s">
        <v>2085</v>
      </c>
      <c r="C13" s="224" t="s">
        <v>2080</v>
      </c>
      <c r="D13" s="3"/>
      <c r="E13" s="5">
        <f t="shared" si="2"/>
        <v>0</v>
      </c>
      <c r="F13" s="63"/>
      <c r="G13" s="5"/>
      <c r="H13" s="33" t="str">
        <f>VLOOKUP(U68,X65:Y67,2,0)</f>
        <v>-</v>
      </c>
      <c r="I13" s="351" t="str">
        <f>IFERROR(VLOOKUP(H13,Цены!$A:$B,2,0),"-")</f>
        <v>-</v>
      </c>
      <c r="J13" s="352"/>
      <c r="K13" s="352"/>
      <c r="L13" s="352"/>
      <c r="M13" s="353"/>
      <c r="N13" s="54">
        <f>F48</f>
        <v>0</v>
      </c>
      <c r="O13" s="337"/>
      <c r="Q13" s="61" t="s">
        <v>11</v>
      </c>
      <c r="S13" s="61">
        <v>2</v>
      </c>
      <c r="T13" s="260">
        <f>F12-F9-8-F30</f>
        <v>-8</v>
      </c>
      <c r="U13" s="260">
        <f>F12-F9-8</f>
        <v>-8</v>
      </c>
      <c r="Y13" s="61"/>
      <c r="Z13" s="61"/>
      <c r="AA13" s="61"/>
      <c r="AB13" s="61"/>
      <c r="AG13" s="61">
        <v>40</v>
      </c>
      <c r="AH13" s="61">
        <v>9275740</v>
      </c>
      <c r="AI13" s="61" t="s">
        <v>1902</v>
      </c>
      <c r="AJ13" s="61" t="s">
        <v>1902</v>
      </c>
      <c r="AL13" s="61">
        <v>40</v>
      </c>
      <c r="AM13" s="61">
        <v>9275782</v>
      </c>
      <c r="AN13" s="61" t="s">
        <v>1902</v>
      </c>
      <c r="AO13" s="61" t="s">
        <v>1902</v>
      </c>
      <c r="AQ13" s="61">
        <v>40</v>
      </c>
      <c r="AR13" s="61" t="s">
        <v>1902</v>
      </c>
      <c r="AS13" s="61" t="s">
        <v>1902</v>
      </c>
      <c r="AT13" s="61" t="s">
        <v>1902</v>
      </c>
    </row>
    <row r="14" spans="2:46" ht="19.95" customHeight="1">
      <c r="B14" s="2" t="s">
        <v>2084</v>
      </c>
      <c r="C14" s="224" t="s">
        <v>2081</v>
      </c>
      <c r="D14" s="3"/>
      <c r="E14" s="5">
        <f t="shared" si="2"/>
        <v>0</v>
      </c>
      <c r="F14" s="63"/>
      <c r="G14" s="5"/>
      <c r="H14" s="370"/>
      <c r="I14" s="370"/>
      <c r="J14" s="370"/>
      <c r="K14" s="370"/>
      <c r="L14" s="370"/>
      <c r="M14" s="370"/>
      <c r="N14" s="125"/>
      <c r="O14" s="125"/>
      <c r="Q14" s="61" t="s">
        <v>12</v>
      </c>
      <c r="S14" s="61">
        <v>3</v>
      </c>
      <c r="T14" s="260">
        <f>F12-F9-8</f>
        <v>-8</v>
      </c>
      <c r="U14" s="260">
        <f>F12-F9-8-F30</f>
        <v>-8</v>
      </c>
      <c r="Y14" s="61"/>
      <c r="Z14" s="61"/>
      <c r="AA14" s="61"/>
      <c r="AB14" s="61"/>
      <c r="AG14" s="61">
        <v>35</v>
      </c>
      <c r="AH14" s="61">
        <v>9275787</v>
      </c>
      <c r="AI14" s="61" t="s">
        <v>1902</v>
      </c>
      <c r="AJ14" s="61" t="s">
        <v>1902</v>
      </c>
      <c r="AL14" s="61">
        <v>35</v>
      </c>
      <c r="AM14" s="61">
        <v>9275783</v>
      </c>
      <c r="AN14" s="61" t="s">
        <v>1902</v>
      </c>
      <c r="AO14" s="61" t="s">
        <v>1902</v>
      </c>
      <c r="AQ14" s="61">
        <v>35</v>
      </c>
      <c r="AR14" s="61" t="s">
        <v>1902</v>
      </c>
      <c r="AS14" s="61" t="s">
        <v>1902</v>
      </c>
      <c r="AT14" s="61" t="s">
        <v>1902</v>
      </c>
    </row>
    <row r="15" spans="2:46" ht="19.95" customHeight="1">
      <c r="B15" s="7" t="s">
        <v>2083</v>
      </c>
      <c r="C15" s="224" t="s">
        <v>2082</v>
      </c>
      <c r="D15" s="3"/>
      <c r="E15" s="5">
        <f t="shared" si="2"/>
        <v>0</v>
      </c>
      <c r="F15" s="64"/>
      <c r="G15" s="5"/>
      <c r="H15" s="8"/>
      <c r="I15" s="367"/>
      <c r="J15" s="367"/>
      <c r="K15" s="367"/>
      <c r="L15" s="367"/>
      <c r="M15" s="367"/>
      <c r="N15" s="228"/>
      <c r="O15" s="229"/>
      <c r="Q15" s="61" t="s">
        <v>1986</v>
      </c>
      <c r="S15" s="61">
        <v>4</v>
      </c>
      <c r="T15" s="260">
        <f>F12-F9-8-F30</f>
        <v>-8</v>
      </c>
      <c r="U15" s="260">
        <f>F12-F9-8-F30</f>
        <v>-8</v>
      </c>
      <c r="Y15" s="61"/>
      <c r="Z15" s="61"/>
      <c r="AA15" s="61"/>
      <c r="AB15" s="61"/>
      <c r="AG15" s="61">
        <v>32</v>
      </c>
      <c r="AH15" s="61">
        <v>9275787</v>
      </c>
      <c r="AI15" s="61" t="s">
        <v>1902</v>
      </c>
      <c r="AJ15" s="61" t="s">
        <v>1902</v>
      </c>
      <c r="AL15" s="61">
        <v>32</v>
      </c>
      <c r="AM15" s="61">
        <v>9275783</v>
      </c>
      <c r="AN15" s="61" t="s">
        <v>1902</v>
      </c>
      <c r="AO15" s="61" t="s">
        <v>1902</v>
      </c>
      <c r="AQ15" s="61">
        <v>32</v>
      </c>
      <c r="AR15" s="61" t="s">
        <v>1902</v>
      </c>
      <c r="AS15" s="61" t="s">
        <v>1902</v>
      </c>
      <c r="AT15" s="61" t="s">
        <v>1902</v>
      </c>
    </row>
    <row r="16" spans="2:46" ht="19.95" customHeight="1">
      <c r="B16" s="109" t="s">
        <v>4162</v>
      </c>
      <c r="C16" s="224" t="s">
        <v>1894</v>
      </c>
      <c r="D16" s="3"/>
      <c r="E16" s="5"/>
      <c r="F16" s="232"/>
      <c r="G16" s="5"/>
      <c r="H16" s="368" t="s">
        <v>2074</v>
      </c>
      <c r="I16" s="368"/>
      <c r="J16" s="368"/>
      <c r="K16" s="368"/>
      <c r="L16" s="368"/>
      <c r="M16" s="231"/>
      <c r="N16" s="369"/>
      <c r="O16" s="369"/>
      <c r="Q16" s="88">
        <v>1</v>
      </c>
      <c r="AG16" s="61">
        <v>30</v>
      </c>
      <c r="AH16" s="61" t="s">
        <v>1902</v>
      </c>
      <c r="AI16" s="61">
        <v>9275794</v>
      </c>
      <c r="AJ16" s="61">
        <v>9275796</v>
      </c>
      <c r="AL16" s="61">
        <v>30</v>
      </c>
      <c r="AM16" s="61" t="s">
        <v>1902</v>
      </c>
      <c r="AN16" s="61">
        <v>9275785</v>
      </c>
      <c r="AO16" s="61">
        <v>9275786</v>
      </c>
      <c r="AQ16" s="61">
        <v>30</v>
      </c>
      <c r="AR16" s="61" t="s">
        <v>1902</v>
      </c>
      <c r="AS16" s="61" t="s">
        <v>1902</v>
      </c>
      <c r="AT16" s="61" t="s">
        <v>1902</v>
      </c>
    </row>
    <row r="17" spans="2:46" ht="17.100000000000001" customHeight="1">
      <c r="B17" s="365"/>
      <c r="C17" s="365"/>
      <c r="D17" s="365"/>
      <c r="E17" s="365"/>
      <c r="F17" s="365"/>
      <c r="G17" s="5"/>
      <c r="H17" s="5"/>
      <c r="I17" s="5"/>
      <c r="J17" s="5"/>
      <c r="K17" s="5"/>
      <c r="L17" s="5"/>
      <c r="M17" s="5"/>
      <c r="N17" s="5"/>
      <c r="O17" s="5"/>
      <c r="S17" s="61" t="s">
        <v>33</v>
      </c>
      <c r="T17" s="61">
        <v>2600</v>
      </c>
      <c r="AG17" s="61">
        <v>25</v>
      </c>
      <c r="AH17" s="61" t="s">
        <v>1902</v>
      </c>
      <c r="AI17" s="61">
        <v>9275794</v>
      </c>
      <c r="AJ17" s="61">
        <v>9275796</v>
      </c>
      <c r="AL17" s="61">
        <v>25</v>
      </c>
      <c r="AM17" s="61" t="s">
        <v>1902</v>
      </c>
      <c r="AN17" s="61">
        <v>9275785</v>
      </c>
      <c r="AO17" s="61">
        <v>9275786</v>
      </c>
      <c r="AQ17" s="61">
        <v>25</v>
      </c>
      <c r="AR17" s="61" t="s">
        <v>1902</v>
      </c>
      <c r="AS17" s="61" t="s">
        <v>1902</v>
      </c>
      <c r="AT17" s="61" t="s">
        <v>1902</v>
      </c>
    </row>
    <row r="18" spans="2:46" ht="17.100000000000001" customHeight="1">
      <c r="B18" s="218" t="s">
        <v>10</v>
      </c>
      <c r="C18" s="218" t="s">
        <v>25</v>
      </c>
      <c r="D18" s="358" t="s">
        <v>4</v>
      </c>
      <c r="E18" s="358"/>
      <c r="F18" s="358"/>
      <c r="G18" s="5"/>
      <c r="H18" s="5"/>
      <c r="I18" s="5"/>
      <c r="J18" s="5"/>
      <c r="K18" s="5"/>
      <c r="L18" s="5"/>
      <c r="M18" s="5"/>
      <c r="N18" s="5"/>
      <c r="O18" s="5"/>
      <c r="Q18" s="61" t="s">
        <v>1985</v>
      </c>
      <c r="S18" s="61">
        <v>1</v>
      </c>
      <c r="T18" s="61">
        <v>0</v>
      </c>
      <c r="Y18" s="366" t="s">
        <v>1915</v>
      </c>
      <c r="Z18" s="366"/>
      <c r="AG18" s="61">
        <v>22</v>
      </c>
      <c r="AH18" s="61" t="s">
        <v>1902</v>
      </c>
      <c r="AI18" s="61">
        <v>9275794</v>
      </c>
      <c r="AJ18" s="61">
        <v>9275796</v>
      </c>
      <c r="AL18" s="61">
        <v>22</v>
      </c>
      <c r="AM18" s="61" t="s">
        <v>1902</v>
      </c>
      <c r="AN18" s="61">
        <v>9275785</v>
      </c>
      <c r="AO18" s="61">
        <v>9275786</v>
      </c>
      <c r="AQ18" s="61">
        <v>22</v>
      </c>
      <c r="AR18" s="61" t="s">
        <v>1902</v>
      </c>
      <c r="AS18" s="61" t="s">
        <v>1902</v>
      </c>
      <c r="AT18" s="61" t="s">
        <v>1902</v>
      </c>
    </row>
    <row r="19" spans="2:46" ht="17.100000000000001" customHeight="1">
      <c r="B19" s="2" t="s">
        <v>1905</v>
      </c>
      <c r="C19" s="220">
        <f>SUM(V2)</f>
        <v>0</v>
      </c>
      <c r="D19" s="373">
        <f>SUM(W2)</f>
        <v>0</v>
      </c>
      <c r="E19" s="373"/>
      <c r="F19" s="373"/>
      <c r="G19" s="5"/>
      <c r="H19" s="5"/>
      <c r="I19" s="5"/>
      <c r="J19" s="5"/>
      <c r="K19" s="5"/>
      <c r="L19" s="5"/>
      <c r="M19" s="5"/>
      <c r="N19" s="5"/>
      <c r="O19" s="5"/>
      <c r="Q19" s="61" t="s">
        <v>1977</v>
      </c>
      <c r="S19" s="61">
        <v>2</v>
      </c>
      <c r="T19" s="61">
        <v>680</v>
      </c>
      <c r="Y19" s="263">
        <v>16</v>
      </c>
      <c r="Z19" s="263">
        <v>9206249</v>
      </c>
      <c r="AG19" s="61">
        <v>19</v>
      </c>
      <c r="AH19" s="61" t="s">
        <v>1902</v>
      </c>
      <c r="AI19" s="61" t="s">
        <v>1902</v>
      </c>
      <c r="AJ19" s="61">
        <v>9275796</v>
      </c>
      <c r="AL19" s="61">
        <v>19</v>
      </c>
      <c r="AM19" s="61" t="s">
        <v>1902</v>
      </c>
      <c r="AN19" s="61" t="s">
        <v>1902</v>
      </c>
      <c r="AO19" s="61">
        <v>9275786</v>
      </c>
      <c r="AQ19" s="61">
        <v>19</v>
      </c>
      <c r="AR19" s="61" t="s">
        <v>1902</v>
      </c>
      <c r="AS19" s="61" t="s">
        <v>1902</v>
      </c>
      <c r="AT19" s="61" t="s">
        <v>1902</v>
      </c>
    </row>
    <row r="20" spans="2:46" ht="17.100000000000001" customHeight="1">
      <c r="B20" s="2" t="s">
        <v>26</v>
      </c>
      <c r="C20" s="220">
        <f>SUM(V8)</f>
        <v>0</v>
      </c>
      <c r="D20" s="373">
        <f>SUM(W8)</f>
        <v>0</v>
      </c>
      <c r="E20" s="373"/>
      <c r="F20" s="373"/>
      <c r="G20" s="5"/>
      <c r="H20" s="316"/>
      <c r="I20" s="5"/>
      <c r="J20" s="5"/>
      <c r="K20" s="5"/>
      <c r="L20" s="5"/>
      <c r="M20" s="5"/>
      <c r="N20" s="5"/>
      <c r="O20" s="5"/>
      <c r="Q20" s="61" t="s">
        <v>2023</v>
      </c>
      <c r="S20" s="61">
        <v>3</v>
      </c>
      <c r="T20" s="61">
        <v>800</v>
      </c>
      <c r="Y20" s="263">
        <v>19</v>
      </c>
      <c r="Z20" s="263">
        <v>9209756</v>
      </c>
      <c r="AG20" s="61">
        <v>16</v>
      </c>
      <c r="AH20" s="61" t="s">
        <v>1902</v>
      </c>
      <c r="AI20" s="61" t="s">
        <v>1902</v>
      </c>
      <c r="AJ20" s="61">
        <v>9275796</v>
      </c>
      <c r="AL20" s="61">
        <v>16</v>
      </c>
      <c r="AM20" s="61" t="s">
        <v>1902</v>
      </c>
      <c r="AN20" s="61" t="s">
        <v>1902</v>
      </c>
      <c r="AO20" s="61">
        <v>9275786</v>
      </c>
      <c r="AQ20" s="61">
        <v>16</v>
      </c>
      <c r="AR20" s="61" t="s">
        <v>1902</v>
      </c>
      <c r="AS20" s="61" t="s">
        <v>1902</v>
      </c>
      <c r="AT20" s="61" t="s">
        <v>1902</v>
      </c>
    </row>
    <row r="21" spans="2:46" ht="17.100000000000001" customHeight="1">
      <c r="B21" s="2" t="s">
        <v>27</v>
      </c>
      <c r="C21" s="220">
        <f>SUM(V9)</f>
        <v>0</v>
      </c>
      <c r="D21" s="373">
        <f>SUM(W9)</f>
        <v>0</v>
      </c>
      <c r="E21" s="373"/>
      <c r="F21" s="373"/>
      <c r="G21" s="8"/>
      <c r="H21" s="5"/>
      <c r="I21" s="5"/>
      <c r="J21" s="5"/>
      <c r="K21" s="5"/>
      <c r="L21" s="5"/>
      <c r="M21" s="5"/>
      <c r="N21" s="5"/>
      <c r="O21" s="5"/>
      <c r="Q21" s="61" t="s">
        <v>1979</v>
      </c>
      <c r="S21" s="88" t="s">
        <v>1946</v>
      </c>
      <c r="T21" s="88"/>
      <c r="Y21" s="263">
        <v>15</v>
      </c>
      <c r="Z21" s="263">
        <v>9206249</v>
      </c>
      <c r="AG21" s="61">
        <v>10</v>
      </c>
      <c r="AH21" s="61" t="s">
        <v>1902</v>
      </c>
      <c r="AI21" s="61" t="s">
        <v>1902</v>
      </c>
      <c r="AJ21" s="61">
        <v>9275796</v>
      </c>
      <c r="AL21" s="61">
        <v>10</v>
      </c>
      <c r="AM21" s="61" t="s">
        <v>1902</v>
      </c>
      <c r="AN21" s="61" t="s">
        <v>1902</v>
      </c>
      <c r="AO21" s="61">
        <v>9275786</v>
      </c>
      <c r="AQ21" s="61">
        <v>10</v>
      </c>
      <c r="AR21" s="61" t="s">
        <v>1902</v>
      </c>
      <c r="AS21" s="61" t="s">
        <v>1902</v>
      </c>
      <c r="AT21" s="61" t="s">
        <v>1902</v>
      </c>
    </row>
    <row r="22" spans="2:46" ht="17.100000000000001" customHeight="1">
      <c r="B22" s="2" t="s">
        <v>28</v>
      </c>
      <c r="C22" s="220">
        <f t="shared" ref="C22:D24" si="4">SUM(V3)</f>
        <v>0</v>
      </c>
      <c r="D22" s="373">
        <f t="shared" si="4"/>
        <v>0</v>
      </c>
      <c r="E22" s="373"/>
      <c r="F22" s="373"/>
      <c r="G22" s="317"/>
      <c r="M22" s="5"/>
      <c r="N22" s="5"/>
      <c r="O22" s="5"/>
      <c r="Q22" s="88">
        <v>1</v>
      </c>
      <c r="V22" s="125">
        <v>9278672</v>
      </c>
      <c r="Y22" s="263">
        <v>18</v>
      </c>
      <c r="Z22" s="263">
        <v>9209756</v>
      </c>
    </row>
    <row r="23" spans="2:46" ht="17.100000000000001" customHeight="1">
      <c r="B23" s="2" t="s">
        <v>29</v>
      </c>
      <c r="C23" s="220">
        <f t="shared" si="4"/>
        <v>0</v>
      </c>
      <c r="D23" s="373">
        <f>SUM(W4)</f>
        <v>0</v>
      </c>
      <c r="E23" s="373"/>
      <c r="F23" s="373"/>
      <c r="G23" s="9"/>
      <c r="M23" s="8"/>
      <c r="N23" s="8"/>
      <c r="O23" s="8"/>
      <c r="S23" s="61">
        <f>(F9*C19*D19)/1000000000*VLOOKUP(Q5,S18:T20,2,0)</f>
        <v>0</v>
      </c>
      <c r="T23" s="125">
        <v>10</v>
      </c>
      <c r="V23" s="125">
        <v>9278657</v>
      </c>
      <c r="Y23" s="264" t="s">
        <v>1921</v>
      </c>
      <c r="Z23" s="265"/>
      <c r="AL23" s="61"/>
      <c r="AM23" s="61">
        <v>3</v>
      </c>
      <c r="AN23" s="61">
        <v>2</v>
      </c>
      <c r="AO23" s="61">
        <v>1</v>
      </c>
    </row>
    <row r="24" spans="2:46" ht="17.100000000000001" customHeight="1">
      <c r="B24" s="2" t="s">
        <v>30</v>
      </c>
      <c r="C24" s="220">
        <f t="shared" si="4"/>
        <v>0</v>
      </c>
      <c r="D24" s="373">
        <f t="shared" si="4"/>
        <v>0</v>
      </c>
      <c r="E24" s="373"/>
      <c r="F24" s="373"/>
      <c r="G24" s="9"/>
      <c r="M24" s="225"/>
      <c r="N24" s="225"/>
      <c r="O24" s="225"/>
      <c r="Q24" s="61" t="s">
        <v>1951</v>
      </c>
      <c r="S24" s="88" t="s">
        <v>37</v>
      </c>
      <c r="Y24" s="263">
        <v>16</v>
      </c>
      <c r="Z24" s="263">
        <v>9206252</v>
      </c>
      <c r="AG24" s="61"/>
      <c r="AH24" s="61">
        <v>1</v>
      </c>
      <c r="AI24" s="61">
        <v>2</v>
      </c>
      <c r="AJ24" s="61">
        <v>3</v>
      </c>
      <c r="AL24" s="61">
        <v>100</v>
      </c>
      <c r="AM24" s="61">
        <v>9276646</v>
      </c>
      <c r="AN24" s="61">
        <v>9276737</v>
      </c>
      <c r="AO24" s="61" t="s">
        <v>1902</v>
      </c>
    </row>
    <row r="25" spans="2:46" ht="17.100000000000001" customHeight="1">
      <c r="B25" s="2" t="s">
        <v>31</v>
      </c>
      <c r="C25" s="220">
        <f>SUM(V6)</f>
        <v>0</v>
      </c>
      <c r="D25" s="373">
        <f>F15</f>
        <v>0</v>
      </c>
      <c r="E25" s="373"/>
      <c r="F25" s="373"/>
      <c r="G25" s="9"/>
      <c r="M25" s="9"/>
      <c r="N25" s="9"/>
      <c r="O25" s="9"/>
      <c r="Q25" s="61" t="s">
        <v>1912</v>
      </c>
      <c r="Y25" s="263">
        <v>15</v>
      </c>
      <c r="Z25" s="263">
        <v>9206252</v>
      </c>
      <c r="AG25" s="61" t="s">
        <v>4172</v>
      </c>
      <c r="AH25" s="61" t="s">
        <v>1902</v>
      </c>
      <c r="AI25" s="61">
        <v>9276732</v>
      </c>
      <c r="AJ25" s="61">
        <v>9276643</v>
      </c>
      <c r="AL25" s="61">
        <v>80</v>
      </c>
      <c r="AM25" s="61">
        <v>9276646</v>
      </c>
      <c r="AN25" s="61">
        <v>9276737</v>
      </c>
      <c r="AO25" s="61" t="s">
        <v>1902</v>
      </c>
    </row>
    <row r="26" spans="2:46" ht="17.100000000000001" customHeight="1">
      <c r="B26" s="7" t="s">
        <v>4178</v>
      </c>
      <c r="C26" s="105">
        <f>SUM(V7)</f>
        <v>0</v>
      </c>
      <c r="D26" s="3"/>
      <c r="E26" s="3"/>
      <c r="F26" s="5"/>
      <c r="G26" s="9"/>
      <c r="M26" s="9"/>
      <c r="N26" s="9"/>
      <c r="O26" s="9"/>
      <c r="Q26" s="61" t="s">
        <v>1913</v>
      </c>
      <c r="S26" s="260">
        <f>S23+E38</f>
        <v>0</v>
      </c>
      <c r="T26" s="125">
        <v>100</v>
      </c>
      <c r="Y26" s="263">
        <v>19</v>
      </c>
      <c r="Z26" s="263">
        <v>9234187</v>
      </c>
      <c r="AG26" s="61" t="s">
        <v>4173</v>
      </c>
      <c r="AH26" s="61" t="s">
        <v>1902</v>
      </c>
      <c r="AI26" s="61">
        <v>9276737</v>
      </c>
      <c r="AJ26" s="61">
        <v>9276646</v>
      </c>
      <c r="AL26" s="61">
        <v>60</v>
      </c>
      <c r="AM26" s="61">
        <v>9276643</v>
      </c>
      <c r="AN26" s="61">
        <v>9276732</v>
      </c>
      <c r="AO26" s="61" t="s">
        <v>1902</v>
      </c>
    </row>
    <row r="27" spans="2:46" ht="17.100000000000001" customHeight="1">
      <c r="B27" s="7" t="s">
        <v>4177</v>
      </c>
      <c r="C27" s="105">
        <f>SUM(V10)</f>
        <v>0</v>
      </c>
      <c r="D27" s="3"/>
      <c r="E27" s="3"/>
      <c r="F27" s="5"/>
      <c r="G27" s="9"/>
      <c r="M27" s="9"/>
      <c r="N27" s="9"/>
      <c r="O27" s="9"/>
      <c r="Q27" s="61" t="s">
        <v>1914</v>
      </c>
      <c r="S27" s="260"/>
      <c r="Y27" s="266"/>
      <c r="Z27" s="266"/>
      <c r="AG27" s="128"/>
      <c r="AH27" s="128"/>
      <c r="AI27" s="128"/>
      <c r="AJ27" s="128"/>
      <c r="AL27" s="61"/>
      <c r="AM27" s="61"/>
      <c r="AN27" s="61"/>
      <c r="AO27" s="61"/>
    </row>
    <row r="28" spans="2:46" ht="17.100000000000001" customHeight="1">
      <c r="B28" s="374" t="s">
        <v>13</v>
      </c>
      <c r="C28" s="374"/>
      <c r="D28" s="374"/>
      <c r="E28" s="374"/>
      <c r="F28" s="374"/>
      <c r="G28" s="9"/>
      <c r="M28" s="9"/>
      <c r="N28" s="9"/>
      <c r="O28" s="9"/>
      <c r="Q28" s="88">
        <v>1</v>
      </c>
      <c r="S28" s="88" t="s">
        <v>38</v>
      </c>
      <c r="Y28" s="125">
        <v>18</v>
      </c>
      <c r="Z28" s="125">
        <v>9234187</v>
      </c>
      <c r="AL28" s="61">
        <v>50</v>
      </c>
      <c r="AM28" s="61">
        <v>9276643</v>
      </c>
      <c r="AN28" s="61">
        <v>9276732</v>
      </c>
      <c r="AO28" s="61" t="s">
        <v>1902</v>
      </c>
    </row>
    <row r="29" spans="2:46" ht="28.8">
      <c r="B29" s="11"/>
      <c r="C29" s="12" t="s">
        <v>20</v>
      </c>
      <c r="D29" s="225"/>
      <c r="E29" s="225"/>
      <c r="F29" s="11"/>
      <c r="G29" s="9"/>
      <c r="M29" s="9"/>
      <c r="N29" s="9"/>
      <c r="O29" s="9"/>
      <c r="Y29" s="264" t="s">
        <v>1922</v>
      </c>
      <c r="Z29" s="265"/>
      <c r="AL29" s="61">
        <v>40</v>
      </c>
      <c r="AM29" s="61">
        <v>9276643</v>
      </c>
      <c r="AN29" s="61">
        <v>9276732</v>
      </c>
      <c r="AO29" s="61" t="s">
        <v>1902</v>
      </c>
    </row>
    <row r="30" spans="2:46" ht="17.100000000000001" customHeight="1">
      <c r="B30" s="2" t="s">
        <v>14</v>
      </c>
      <c r="C30" s="13" t="s">
        <v>21</v>
      </c>
      <c r="D30" s="3"/>
      <c r="E30" s="3"/>
      <c r="F30" s="14">
        <f>SUM(AI71)</f>
        <v>0</v>
      </c>
      <c r="G30" s="9"/>
      <c r="M30" s="9"/>
      <c r="N30" s="9"/>
      <c r="O30" s="9"/>
      <c r="Y30" s="263">
        <v>2</v>
      </c>
      <c r="Z30" s="263">
        <v>3</v>
      </c>
      <c r="AL30" s="61">
        <v>30</v>
      </c>
      <c r="AM30" s="61">
        <v>9276643</v>
      </c>
      <c r="AN30" s="61">
        <v>9276732</v>
      </c>
      <c r="AO30" s="61" t="s">
        <v>1902</v>
      </c>
    </row>
    <row r="31" spans="2:46" ht="17.100000000000001" customHeight="1">
      <c r="B31" s="2" t="s">
        <v>16</v>
      </c>
      <c r="C31" s="13" t="s">
        <v>1895</v>
      </c>
      <c r="D31" s="3"/>
      <c r="E31" s="3"/>
      <c r="F31" s="14">
        <f>SUM(F10-C19)</f>
        <v>0</v>
      </c>
      <c r="G31" s="5"/>
      <c r="M31" s="9"/>
      <c r="N31" s="9"/>
      <c r="O31" s="9"/>
      <c r="Q31" s="61" t="s">
        <v>1953</v>
      </c>
      <c r="S31" s="61">
        <v>1</v>
      </c>
      <c r="T31" s="61">
        <v>60</v>
      </c>
      <c r="Y31" s="263">
        <v>3</v>
      </c>
      <c r="Z31" s="263">
        <v>4</v>
      </c>
    </row>
    <row r="32" spans="2:46" ht="17.100000000000001" customHeight="1">
      <c r="B32" s="2" t="s">
        <v>17</v>
      </c>
      <c r="C32" s="13" t="s">
        <v>1896</v>
      </c>
      <c r="D32" s="3"/>
      <c r="E32" s="3"/>
      <c r="F32" s="31">
        <f>SUM(R47)</f>
        <v>0</v>
      </c>
      <c r="G32" s="225"/>
      <c r="M32" s="9"/>
      <c r="N32" s="9"/>
      <c r="O32" s="9"/>
      <c r="Q32" s="61" t="s">
        <v>1939</v>
      </c>
      <c r="S32" s="267">
        <v>2</v>
      </c>
      <c r="T32" s="61">
        <v>60</v>
      </c>
      <c r="Y32" s="263" t="s">
        <v>1923</v>
      </c>
      <c r="Z32" s="263">
        <v>6</v>
      </c>
    </row>
    <row r="33" spans="2:43" ht="17.100000000000001" customHeight="1">
      <c r="B33" s="2" t="s">
        <v>18</v>
      </c>
      <c r="C33" s="13" t="s">
        <v>1897</v>
      </c>
      <c r="D33" s="3"/>
      <c r="E33" s="3"/>
      <c r="F33" s="31">
        <f>SUM(AB50)</f>
        <v>0</v>
      </c>
      <c r="G33" s="225"/>
      <c r="M33" s="5"/>
      <c r="N33" s="5"/>
      <c r="O33" s="5"/>
      <c r="Q33" s="61" t="s">
        <v>1940</v>
      </c>
      <c r="S33" s="267">
        <v>3</v>
      </c>
      <c r="T33" s="61">
        <v>60</v>
      </c>
      <c r="Y33" s="268"/>
      <c r="Z33" s="268"/>
      <c r="AG33" s="148"/>
      <c r="AH33" s="269" t="s">
        <v>21</v>
      </c>
      <c r="AI33" s="263"/>
    </row>
    <row r="34" spans="2:43" ht="17.100000000000001" customHeight="1">
      <c r="B34" s="2" t="s">
        <v>19</v>
      </c>
      <c r="C34" s="13" t="s">
        <v>1898</v>
      </c>
      <c r="D34" s="3"/>
      <c r="E34" s="3"/>
      <c r="F34" s="31">
        <f>SUM(Y59)</f>
        <v>0</v>
      </c>
      <c r="G34" s="5"/>
      <c r="M34" s="225"/>
      <c r="N34" s="225"/>
      <c r="O34" s="225"/>
      <c r="Q34" s="88">
        <v>1</v>
      </c>
      <c r="S34" s="88" t="s">
        <v>1943</v>
      </c>
      <c r="T34" s="88">
        <f>VLOOKUP(Q34,S31:T33,2,0)</f>
        <v>60</v>
      </c>
      <c r="Y34" s="264" t="s">
        <v>1924</v>
      </c>
      <c r="Z34" s="265"/>
      <c r="AG34" s="148">
        <v>0</v>
      </c>
      <c r="AH34" s="269">
        <v>0</v>
      </c>
      <c r="AI34" s="263"/>
      <c r="AO34" s="148"/>
      <c r="AP34" s="269" t="s">
        <v>21</v>
      </c>
      <c r="AQ34" s="263"/>
    </row>
    <row r="35" spans="2:43" ht="17.100000000000001" customHeight="1">
      <c r="B35" s="374" t="s">
        <v>36</v>
      </c>
      <c r="C35" s="374"/>
      <c r="D35" s="374"/>
      <c r="E35" s="374"/>
      <c r="F35" s="374"/>
      <c r="G35" s="5"/>
      <c r="M35" s="225"/>
      <c r="N35" s="225"/>
      <c r="O35" s="225"/>
      <c r="Y35" s="263">
        <v>2</v>
      </c>
      <c r="Z35" s="263">
        <v>1</v>
      </c>
      <c r="AB35" s="148"/>
      <c r="AC35" s="269" t="s">
        <v>21</v>
      </c>
      <c r="AD35" s="263"/>
      <c r="AG35" s="148">
        <v>16</v>
      </c>
      <c r="AH35" s="269">
        <v>26</v>
      </c>
      <c r="AI35" s="263"/>
      <c r="AO35" s="148" t="s">
        <v>1931</v>
      </c>
      <c r="AP35" s="269">
        <v>30</v>
      </c>
      <c r="AQ35" s="263"/>
    </row>
    <row r="36" spans="2:43" ht="19.95" customHeight="1">
      <c r="B36" s="2"/>
      <c r="C36" s="218" t="s">
        <v>34</v>
      </c>
      <c r="D36" s="218" t="s">
        <v>25</v>
      </c>
      <c r="E36" s="358" t="s">
        <v>4</v>
      </c>
      <c r="F36" s="358"/>
      <c r="G36" s="5"/>
      <c r="M36" s="5"/>
      <c r="N36" s="5"/>
      <c r="O36" s="5"/>
      <c r="U36" s="269" t="s">
        <v>21</v>
      </c>
      <c r="V36" s="263"/>
      <c r="Y36" s="263">
        <v>3</v>
      </c>
      <c r="Z36" s="263">
        <v>2</v>
      </c>
      <c r="AB36" s="148" t="s">
        <v>4165</v>
      </c>
      <c r="AC36" s="269">
        <v>1</v>
      </c>
      <c r="AD36" s="263">
        <f>IF(O41&lt;=30,AC36,AD37)</f>
        <v>1</v>
      </c>
      <c r="AG36" s="148">
        <v>17</v>
      </c>
      <c r="AH36" s="269">
        <v>26</v>
      </c>
      <c r="AI36" s="263"/>
      <c r="AO36" s="148" t="s">
        <v>1932</v>
      </c>
      <c r="AP36" s="148">
        <v>33</v>
      </c>
      <c r="AQ36" s="263"/>
    </row>
    <row r="37" spans="2:43" ht="19.95" customHeight="1">
      <c r="B37" s="218" t="s">
        <v>2067</v>
      </c>
      <c r="C37" s="65">
        <v>0</v>
      </c>
      <c r="D37" s="219">
        <v>0</v>
      </c>
      <c r="E37" s="375">
        <v>0</v>
      </c>
      <c r="F37" s="375"/>
      <c r="G37" s="5"/>
      <c r="K37" s="5"/>
      <c r="L37" s="5"/>
      <c r="M37" s="5"/>
      <c r="N37" s="5"/>
      <c r="O37" s="5"/>
      <c r="U37" s="269">
        <v>30</v>
      </c>
      <c r="V37" s="263">
        <v>9181742</v>
      </c>
      <c r="Y37" s="263" t="s">
        <v>1923</v>
      </c>
      <c r="Z37" s="263">
        <v>2</v>
      </c>
      <c r="AB37" s="148" t="s">
        <v>4166</v>
      </c>
      <c r="AC37" s="148">
        <v>2</v>
      </c>
      <c r="AD37" s="263">
        <f>IF(O41&lt;=80,AC37,AD38)</f>
        <v>2</v>
      </c>
      <c r="AG37" s="148">
        <v>18</v>
      </c>
      <c r="AH37" s="269">
        <v>26</v>
      </c>
      <c r="AI37" s="263">
        <f>IF(F9&lt;=18,AH37,AI38)</f>
        <v>26</v>
      </c>
      <c r="AO37" s="148" t="s">
        <v>1956</v>
      </c>
      <c r="AP37" s="148">
        <v>39</v>
      </c>
      <c r="AQ37" s="263"/>
    </row>
    <row r="38" spans="2:43" ht="19.95" customHeight="1">
      <c r="B38" s="371" t="s">
        <v>35</v>
      </c>
      <c r="C38" s="371"/>
      <c r="D38" s="371"/>
      <c r="E38" s="372">
        <f>(C37*D37*E37)/1000000000*T17</f>
        <v>0</v>
      </c>
      <c r="F38" s="372"/>
      <c r="G38" s="5"/>
      <c r="O38" s="5"/>
      <c r="U38" s="148">
        <v>33</v>
      </c>
      <c r="V38" s="263">
        <v>9183613</v>
      </c>
      <c r="AB38" s="148" t="s">
        <v>4167</v>
      </c>
      <c r="AC38" s="148">
        <v>3</v>
      </c>
      <c r="AD38" s="263">
        <f>IF(O41&lt;=39,AC38,AD39)</f>
        <v>3</v>
      </c>
      <c r="AG38" s="148">
        <v>19</v>
      </c>
      <c r="AH38" s="148">
        <v>27</v>
      </c>
      <c r="AI38" s="263">
        <f>IF(F9=19,AH38,AI39)</f>
        <v>30</v>
      </c>
      <c r="AO38" s="148" t="s">
        <v>1957</v>
      </c>
      <c r="AP38" s="148">
        <v>44</v>
      </c>
      <c r="AQ38" s="263"/>
    </row>
    <row r="39" spans="2:43" ht="19.95" customHeight="1">
      <c r="B39" s="377" t="s">
        <v>1947</v>
      </c>
      <c r="C39" s="378"/>
      <c r="D39" s="16">
        <f>SUM(S26)</f>
        <v>0</v>
      </c>
      <c r="E39" s="372" t="s">
        <v>4176</v>
      </c>
      <c r="F39" s="372"/>
      <c r="G39" s="3"/>
      <c r="O39" s="5"/>
      <c r="U39" s="148">
        <v>39</v>
      </c>
      <c r="V39" s="263">
        <v>9183615</v>
      </c>
      <c r="Y39" s="264" t="s">
        <v>1926</v>
      </c>
      <c r="Z39" s="265"/>
      <c r="AB39" s="148" t="s">
        <v>4168</v>
      </c>
      <c r="AC39" s="148"/>
      <c r="AD39" s="263"/>
      <c r="AG39" s="148">
        <v>20</v>
      </c>
      <c r="AH39" s="148">
        <v>28</v>
      </c>
      <c r="AI39" s="263">
        <f>IF(F9=20,AH39,AI40)</f>
        <v>30</v>
      </c>
      <c r="AO39" s="148" t="s">
        <v>1934</v>
      </c>
      <c r="AP39" s="148">
        <v>51</v>
      </c>
      <c r="AQ39" s="263"/>
    </row>
    <row r="40" spans="2:43" ht="19.95" customHeight="1">
      <c r="B40" s="379" t="s">
        <v>2044</v>
      </c>
      <c r="C40" s="380"/>
      <c r="D40" s="380"/>
      <c r="E40" s="380"/>
      <c r="F40" s="381"/>
      <c r="G40" s="3"/>
      <c r="O40" s="5"/>
      <c r="U40" s="148">
        <v>44</v>
      </c>
      <c r="V40" s="263">
        <v>9193053</v>
      </c>
      <c r="Y40" s="263">
        <v>2</v>
      </c>
      <c r="Z40" s="263">
        <v>2</v>
      </c>
      <c r="AB40" s="148"/>
      <c r="AC40" s="148"/>
      <c r="AD40" s="263"/>
      <c r="AG40" s="148">
        <v>21</v>
      </c>
      <c r="AH40" s="148">
        <v>29</v>
      </c>
      <c r="AI40" s="263">
        <f>IF(F10=21,AH40,AI41)</f>
        <v>30</v>
      </c>
      <c r="AO40" s="61" t="s">
        <v>1958</v>
      </c>
      <c r="AP40" s="61">
        <v>61</v>
      </c>
      <c r="AQ40" s="61"/>
    </row>
    <row r="41" spans="2:43" ht="19.95" customHeight="1">
      <c r="B41" s="2" t="s">
        <v>1980</v>
      </c>
      <c r="C41" s="382"/>
      <c r="D41" s="383"/>
      <c r="E41" s="383"/>
      <c r="F41" s="384"/>
      <c r="O41" s="3"/>
      <c r="U41" s="148">
        <v>51</v>
      </c>
      <c r="V41" s="263">
        <v>9183616</v>
      </c>
      <c r="Y41" s="263">
        <v>3</v>
      </c>
      <c r="Z41" s="263">
        <v>3</v>
      </c>
      <c r="AB41" s="61"/>
      <c r="AC41" s="61"/>
      <c r="AD41" s="61"/>
      <c r="AG41" s="148">
        <v>22</v>
      </c>
      <c r="AH41" s="269">
        <v>30</v>
      </c>
      <c r="AI41" s="263">
        <f>IF(F11=22,AH41,AI42)</f>
        <v>30</v>
      </c>
    </row>
    <row r="42" spans="2:43" ht="19.95" customHeight="1">
      <c r="B42" s="106" t="s">
        <v>1984</v>
      </c>
      <c r="C42" s="106"/>
      <c r="D42" s="107"/>
      <c r="E42" s="107"/>
      <c r="F42" s="108"/>
      <c r="K42" s="214"/>
      <c r="O42" s="3"/>
      <c r="U42" s="61">
        <v>61</v>
      </c>
      <c r="V42" s="61">
        <v>9183617</v>
      </c>
      <c r="Y42" s="263" t="s">
        <v>1923</v>
      </c>
      <c r="Z42" s="263">
        <v>6</v>
      </c>
      <c r="AB42" s="61"/>
      <c r="AC42" s="61"/>
      <c r="AD42" s="61">
        <v>0</v>
      </c>
      <c r="AG42" s="148">
        <v>23</v>
      </c>
      <c r="AH42" s="148">
        <v>31</v>
      </c>
      <c r="AI42" s="263">
        <f>IF(F12=23,AH42,AI43)</f>
        <v>30</v>
      </c>
    </row>
    <row r="43" spans="2:43" ht="30.45" customHeight="1">
      <c r="B43" s="53" t="s">
        <v>1998</v>
      </c>
      <c r="C43" s="385"/>
      <c r="D43" s="385"/>
      <c r="E43" s="104">
        <f>F43</f>
        <v>0</v>
      </c>
      <c r="F43" s="102"/>
      <c r="K43" s="318"/>
      <c r="AB43" s="88"/>
      <c r="AC43" s="88"/>
      <c r="AD43" s="88">
        <f>IF(O41&gt;=15,AD36,AD42)</f>
        <v>0</v>
      </c>
      <c r="AG43" s="148">
        <v>24</v>
      </c>
      <c r="AH43" s="148">
        <v>32</v>
      </c>
      <c r="AI43" s="263">
        <f>IF(F13=24,AH43,AI44)</f>
        <v>30</v>
      </c>
    </row>
    <row r="44" spans="2:43" ht="19.95" customHeight="1">
      <c r="B44" s="386" t="s">
        <v>2021</v>
      </c>
      <c r="C44" s="386"/>
      <c r="D44" s="386"/>
      <c r="E44" s="386"/>
      <c r="F44" s="386"/>
      <c r="K44" s="9"/>
      <c r="L44" s="9"/>
      <c r="M44" s="9"/>
      <c r="N44" s="9"/>
      <c r="AG44" s="148">
        <v>25</v>
      </c>
      <c r="AH44" s="148">
        <v>33</v>
      </c>
      <c r="AI44" s="263">
        <f>IF(F14=25,AH44,AI45)</f>
        <v>30</v>
      </c>
    </row>
    <row r="45" spans="2:43" ht="19.95" customHeight="1">
      <c r="K45" s="9"/>
      <c r="L45" s="9"/>
      <c r="M45" s="9"/>
      <c r="N45" s="9"/>
      <c r="AC45" s="125" t="s">
        <v>4711</v>
      </c>
      <c r="AG45" s="148">
        <v>26</v>
      </c>
      <c r="AH45" s="269">
        <v>34</v>
      </c>
      <c r="AI45" s="263">
        <f>IF(F15=26,AH45,AI46)</f>
        <v>30</v>
      </c>
    </row>
    <row r="46" spans="2:43" ht="19.95" customHeight="1">
      <c r="B46" s="390" t="s">
        <v>2070</v>
      </c>
      <c r="C46" s="391"/>
      <c r="D46" s="391"/>
      <c r="E46" s="391"/>
      <c r="F46" s="392"/>
      <c r="K46" s="9"/>
      <c r="L46" s="9"/>
      <c r="M46" s="9"/>
      <c r="N46" s="9"/>
      <c r="Q46" s="61" t="s">
        <v>1903</v>
      </c>
      <c r="R46" s="61"/>
      <c r="AC46" s="125" t="s">
        <v>4266</v>
      </c>
      <c r="AG46" s="148">
        <v>27</v>
      </c>
      <c r="AH46" s="148">
        <v>35</v>
      </c>
      <c r="AI46" s="263">
        <f>IF(F16=27,AH46,AI47)</f>
        <v>30</v>
      </c>
    </row>
    <row r="47" spans="2:43" ht="19.95" customHeight="1">
      <c r="B47" s="73" t="s">
        <v>2062</v>
      </c>
      <c r="C47" s="393"/>
      <c r="D47" s="394"/>
      <c r="E47" s="394"/>
      <c r="F47" s="395"/>
      <c r="K47" s="9"/>
      <c r="L47" s="9"/>
      <c r="M47" s="9"/>
      <c r="N47" s="9"/>
      <c r="Q47" s="139">
        <f>SUM(F30-F9)</f>
        <v>0</v>
      </c>
      <c r="R47" s="88">
        <f>IF(Q47=0,,Q47)</f>
        <v>0</v>
      </c>
      <c r="AC47" s="125" t="s">
        <v>4267</v>
      </c>
      <c r="AG47" s="148">
        <v>28</v>
      </c>
      <c r="AH47" s="148">
        <v>36</v>
      </c>
      <c r="AI47" s="263">
        <f>IF(F17=28,AH47,AI48)</f>
        <v>30</v>
      </c>
    </row>
    <row r="48" spans="2:43" ht="30.45" customHeight="1">
      <c r="B48" s="396" t="s">
        <v>2063</v>
      </c>
      <c r="C48" s="397"/>
      <c r="D48" s="397"/>
      <c r="E48" s="93">
        <f>F48</f>
        <v>0</v>
      </c>
      <c r="F48" s="95"/>
      <c r="K48" s="5"/>
      <c r="L48" s="5"/>
      <c r="M48" s="5"/>
      <c r="N48" s="5"/>
      <c r="T48" s="387" t="s">
        <v>1961</v>
      </c>
      <c r="U48" s="388"/>
      <c r="V48" s="389"/>
      <c r="W48" s="61"/>
      <c r="AG48" s="148">
        <v>29</v>
      </c>
      <c r="AH48" s="148">
        <v>37</v>
      </c>
      <c r="AI48" s="263">
        <f>IF(F18=29,AH48,AI49)</f>
        <v>30</v>
      </c>
    </row>
    <row r="49" spans="11:35" ht="19.95" customHeight="1">
      <c r="K49" s="225"/>
      <c r="L49" s="225"/>
      <c r="M49" s="225"/>
      <c r="N49" s="225"/>
      <c r="Q49" s="61">
        <v>2</v>
      </c>
      <c r="R49" s="270">
        <f>F11-(F8-F13)-U2-W71-F8</f>
        <v>0</v>
      </c>
      <c r="T49" s="61"/>
      <c r="U49" s="61">
        <v>1</v>
      </c>
      <c r="V49" s="61">
        <v>2</v>
      </c>
      <c r="W49" s="61">
        <v>3</v>
      </c>
      <c r="Y49" s="61" t="s">
        <v>1904</v>
      </c>
      <c r="Z49" s="61"/>
      <c r="AA49" s="128"/>
      <c r="AB49" s="125">
        <f>IFERROR(VLOOKUP(Q10,Y50:Z52,2,FALSE),"0")</f>
        <v>0</v>
      </c>
      <c r="AG49" s="148">
        <v>30</v>
      </c>
      <c r="AH49" s="269">
        <v>38</v>
      </c>
      <c r="AI49" s="263">
        <f>IF(F19=30,AH49,AI50)</f>
        <v>30</v>
      </c>
    </row>
    <row r="50" spans="11:35" ht="19.95" customHeight="1">
      <c r="K50" s="225"/>
      <c r="L50" s="225"/>
      <c r="M50" s="225"/>
      <c r="N50" s="225"/>
      <c r="Q50" s="61">
        <v>3</v>
      </c>
      <c r="R50" s="270">
        <f>F11-(F8-F13)-F8-U2*2+F14-W71</f>
        <v>0</v>
      </c>
      <c r="T50" s="61">
        <v>1</v>
      </c>
      <c r="U50" s="61" t="s">
        <v>1902</v>
      </c>
      <c r="V50" s="61" t="s">
        <v>1902</v>
      </c>
      <c r="W50" s="61">
        <v>9</v>
      </c>
      <c r="Y50" s="61">
        <v>2</v>
      </c>
      <c r="Z50" s="270">
        <f>F11-(F8-F13)-W2-W71-F9</f>
        <v>0</v>
      </c>
      <c r="AA50" s="271"/>
      <c r="AB50" s="125">
        <f>IF(AB49&lt;0,,AB49)</f>
        <v>0</v>
      </c>
      <c r="AG50" s="148">
        <v>31</v>
      </c>
      <c r="AH50" s="148">
        <v>39</v>
      </c>
      <c r="AI50" s="263">
        <f>IF(F20=31,AH50,AI51)</f>
        <v>30</v>
      </c>
    </row>
    <row r="51" spans="11:35" ht="19.95" customHeight="1">
      <c r="K51" s="5"/>
      <c r="L51" s="5"/>
      <c r="M51" s="5"/>
      <c r="N51" s="5"/>
      <c r="Q51" s="61">
        <v>1</v>
      </c>
      <c r="R51" s="61">
        <v>0</v>
      </c>
      <c r="T51" s="61">
        <v>2</v>
      </c>
      <c r="U51" s="61">
        <v>9181744</v>
      </c>
      <c r="V51" s="61" t="s">
        <v>1902</v>
      </c>
      <c r="W51" s="61">
        <v>10</v>
      </c>
      <c r="Y51" s="61">
        <v>3</v>
      </c>
      <c r="Z51" s="270">
        <f>F11-(F8-F14)-F8-W2*2+F13-W71</f>
        <v>0</v>
      </c>
      <c r="AA51" s="271"/>
      <c r="AG51" s="148">
        <v>32</v>
      </c>
      <c r="AH51" s="148">
        <v>40</v>
      </c>
      <c r="AI51" s="263">
        <f>IF(F21=32,AH51,AI52)</f>
        <v>30</v>
      </c>
    </row>
    <row r="52" spans="11:35">
      <c r="K52" s="5"/>
      <c r="L52" s="5"/>
      <c r="M52" s="5"/>
      <c r="N52" s="5"/>
      <c r="Q52" s="88" t="s">
        <v>1944</v>
      </c>
      <c r="R52" s="88">
        <f>IFERROR(VLOOKUP(Q10,Q49:R51,2,FALSE),"0")</f>
        <v>0</v>
      </c>
      <c r="T52" s="61">
        <v>3</v>
      </c>
      <c r="U52" s="61">
        <v>9183533</v>
      </c>
      <c r="V52" s="61" t="s">
        <v>1902</v>
      </c>
      <c r="W52" s="61">
        <v>11</v>
      </c>
      <c r="Y52" s="61">
        <v>1</v>
      </c>
      <c r="Z52" s="61">
        <v>0</v>
      </c>
      <c r="AA52" s="128"/>
      <c r="AG52" s="148">
        <v>33</v>
      </c>
      <c r="AH52" s="148">
        <v>41</v>
      </c>
      <c r="AI52" s="263">
        <f>IF(F22=33,AH52,AI53)</f>
        <v>30</v>
      </c>
    </row>
    <row r="53" spans="11:35">
      <c r="K53" s="5"/>
      <c r="L53" s="5"/>
      <c r="M53" s="5"/>
      <c r="N53" s="5"/>
      <c r="T53" s="61">
        <v>4</v>
      </c>
      <c r="U53" s="61">
        <v>9181744</v>
      </c>
      <c r="V53" s="61">
        <v>9183533</v>
      </c>
      <c r="W53" s="61">
        <v>12</v>
      </c>
      <c r="AG53" s="148">
        <v>34</v>
      </c>
      <c r="AH53" s="269">
        <v>42</v>
      </c>
      <c r="AI53" s="263">
        <f>IF(F23=34,AH53,AI54)</f>
        <v>30</v>
      </c>
    </row>
    <row r="54" spans="11:35">
      <c r="K54" s="5"/>
      <c r="L54" s="5"/>
      <c r="M54" s="5"/>
      <c r="N54" s="5"/>
      <c r="Q54" s="61">
        <v>2</v>
      </c>
      <c r="R54" s="270" t="s">
        <v>1902</v>
      </c>
      <c r="AG54" s="148">
        <v>35</v>
      </c>
      <c r="AH54" s="148">
        <v>43</v>
      </c>
      <c r="AI54" s="263">
        <f>IF(F24=35,AH54,AI55)</f>
        <v>30</v>
      </c>
    </row>
    <row r="55" spans="11:35">
      <c r="K55" s="5"/>
      <c r="L55" s="5"/>
      <c r="M55" s="5"/>
      <c r="N55" s="5"/>
      <c r="Q55" s="61">
        <v>3</v>
      </c>
      <c r="R55" s="270">
        <f>F11-(F8-F13)*2-U2*2-W71</f>
        <v>0</v>
      </c>
      <c r="T55" s="387" t="s">
        <v>1973</v>
      </c>
      <c r="U55" s="388"/>
      <c r="V55" s="389"/>
      <c r="Y55" s="61" t="s">
        <v>1901</v>
      </c>
      <c r="Z55" s="61"/>
      <c r="AG55" s="148">
        <v>36</v>
      </c>
      <c r="AH55" s="148">
        <v>44</v>
      </c>
      <c r="AI55" s="263">
        <f>IF(F25=36,AH55,AI56)</f>
        <v>30</v>
      </c>
    </row>
    <row r="56" spans="11:35">
      <c r="K56" s="3"/>
      <c r="L56" s="3"/>
      <c r="M56" s="3"/>
      <c r="N56" s="3"/>
      <c r="Q56" s="61">
        <v>1</v>
      </c>
      <c r="R56" s="61">
        <v>0</v>
      </c>
      <c r="T56" s="61"/>
      <c r="U56" s="61">
        <v>1</v>
      </c>
      <c r="V56" s="61">
        <v>2</v>
      </c>
      <c r="Y56" s="61">
        <v>2</v>
      </c>
      <c r="Z56" s="61" t="s">
        <v>1902</v>
      </c>
      <c r="AG56" s="148">
        <v>37</v>
      </c>
      <c r="AH56" s="148">
        <v>45</v>
      </c>
      <c r="AI56" s="263">
        <f>IF(F26=37,AH56,AI57)</f>
        <v>30</v>
      </c>
    </row>
    <row r="57" spans="11:35">
      <c r="K57" s="3"/>
      <c r="L57" s="3"/>
      <c r="M57" s="3"/>
      <c r="N57" s="3"/>
      <c r="Q57" s="88" t="s">
        <v>1945</v>
      </c>
      <c r="R57" s="88">
        <f>IFERROR(VLOOKUP(Q10,Q54:R56,2,FALSE),"0")</f>
        <v>0</v>
      </c>
      <c r="T57" s="61">
        <v>1</v>
      </c>
      <c r="U57" s="61" t="s">
        <v>1902</v>
      </c>
      <c r="V57" s="61"/>
      <c r="Y57" s="61">
        <v>3</v>
      </c>
      <c r="Z57" s="270">
        <f>F11-(F8-F13)*2-W2*2-W71</f>
        <v>0</v>
      </c>
      <c r="AG57" s="148">
        <v>38</v>
      </c>
      <c r="AH57" s="269">
        <v>46</v>
      </c>
      <c r="AI57" s="263">
        <f>IF(F27=38,AH57,AI58)</f>
        <v>30</v>
      </c>
    </row>
    <row r="58" spans="11:35">
      <c r="T58" s="61">
        <v>2</v>
      </c>
      <c r="U58" s="61">
        <v>9169548</v>
      </c>
      <c r="V58" s="61"/>
      <c r="Y58" s="61">
        <v>1</v>
      </c>
      <c r="Z58" s="61">
        <v>0</v>
      </c>
      <c r="AG58" s="148">
        <v>39</v>
      </c>
      <c r="AH58" s="148">
        <v>47</v>
      </c>
      <c r="AI58" s="263">
        <f>IF(F28=39,AH58,AI59)</f>
        <v>30</v>
      </c>
    </row>
    <row r="59" spans="11:35">
      <c r="Q59" s="260">
        <f>70-F13</f>
        <v>70</v>
      </c>
      <c r="R59" s="61">
        <f>IF(Q59=70,,Q59)</f>
        <v>0</v>
      </c>
      <c r="T59" s="61">
        <v>3</v>
      </c>
      <c r="U59" s="61">
        <v>9154933</v>
      </c>
      <c r="V59" s="61"/>
      <c r="Y59" s="125">
        <f>IFERROR(VLOOKUP(Q10,$Y$56:$Z$58,2,FALSE),"0")</f>
        <v>0</v>
      </c>
      <c r="AG59" s="148">
        <v>40</v>
      </c>
      <c r="AH59" s="148">
        <v>48</v>
      </c>
      <c r="AI59" s="263">
        <f>IF(F29=40,AH59,AI60)</f>
        <v>30</v>
      </c>
    </row>
    <row r="60" spans="11:35">
      <c r="Q60" s="260">
        <f>32-F13</f>
        <v>32</v>
      </c>
      <c r="R60" s="61">
        <f>IF(Q60=32,,Q60)</f>
        <v>0</v>
      </c>
      <c r="T60" s="61">
        <v>4</v>
      </c>
      <c r="U60" s="61">
        <v>4</v>
      </c>
      <c r="V60" s="61"/>
      <c r="AG60" s="148">
        <v>41</v>
      </c>
      <c r="AH60" s="148">
        <v>49</v>
      </c>
      <c r="AI60" s="263">
        <f>IF(F30=41,AH60,AI61)</f>
        <v>30</v>
      </c>
    </row>
    <row r="61" spans="11:35">
      <c r="Q61" s="88" t="s">
        <v>1899</v>
      </c>
      <c r="R61" s="88" t="s">
        <v>1900</v>
      </c>
      <c r="AG61" s="148">
        <v>42</v>
      </c>
      <c r="AH61" s="269">
        <v>50</v>
      </c>
      <c r="AI61" s="263">
        <f>IF(F31=42,AH61,AI62)</f>
        <v>30</v>
      </c>
    </row>
    <row r="62" spans="11:35">
      <c r="AG62" s="148">
        <v>43</v>
      </c>
      <c r="AH62" s="148">
        <v>51</v>
      </c>
      <c r="AI62" s="263">
        <f>IF(F32=43,AH62,AI63)</f>
        <v>30</v>
      </c>
    </row>
    <row r="63" spans="11:35">
      <c r="L63" s="9"/>
      <c r="Q63" s="61" t="s">
        <v>1981</v>
      </c>
      <c r="S63" s="272" t="e">
        <f>#REF!+W71</f>
        <v>#REF!</v>
      </c>
      <c r="AG63" s="148">
        <v>44</v>
      </c>
      <c r="AH63" s="148">
        <v>52</v>
      </c>
      <c r="AI63" s="263">
        <f>IF(F33=44,AH63,AI64)</f>
        <v>30</v>
      </c>
    </row>
    <row r="64" spans="11:35">
      <c r="L64" s="5"/>
      <c r="Q64" s="61" t="s">
        <v>1982</v>
      </c>
      <c r="AG64" s="148">
        <v>45</v>
      </c>
      <c r="AH64" s="148">
        <v>53</v>
      </c>
      <c r="AI64" s="263">
        <f>IF(F34=45,AH64,AI65)</f>
        <v>30</v>
      </c>
    </row>
    <row r="65" spans="12:35">
      <c r="L65" s="225"/>
      <c r="Q65" s="61" t="s">
        <v>1983</v>
      </c>
      <c r="U65" s="61" t="s">
        <v>2066</v>
      </c>
      <c r="X65" s="125">
        <v>1</v>
      </c>
      <c r="Y65" s="125" t="s">
        <v>1902</v>
      </c>
      <c r="AG65" s="148">
        <v>46</v>
      </c>
      <c r="AH65" s="269">
        <v>54</v>
      </c>
      <c r="AI65" s="263">
        <f>IF(F35=46,AH65,AI66)</f>
        <v>30</v>
      </c>
    </row>
    <row r="66" spans="12:35">
      <c r="L66" s="225"/>
      <c r="Q66" s="88">
        <v>1</v>
      </c>
      <c r="S66" s="273">
        <f>SUM(F16)</f>
        <v>0</v>
      </c>
      <c r="U66" s="61" t="s">
        <v>2069</v>
      </c>
      <c r="X66" s="125">
        <v>2</v>
      </c>
      <c r="Y66" s="125">
        <v>40438</v>
      </c>
      <c r="AG66" s="148">
        <v>47</v>
      </c>
      <c r="AH66" s="148">
        <v>55</v>
      </c>
      <c r="AI66" s="263">
        <f>IF(F36=47,AH66,AI67)</f>
        <v>30</v>
      </c>
    </row>
    <row r="67" spans="12:35">
      <c r="L67" s="5"/>
      <c r="Q67" s="61"/>
      <c r="U67" s="61"/>
      <c r="AG67" s="148">
        <v>48</v>
      </c>
      <c r="AH67" s="148">
        <v>56</v>
      </c>
      <c r="AI67" s="263">
        <f>IF(F37=48,AH67,AI68)</f>
        <v>30</v>
      </c>
    </row>
    <row r="68" spans="12:35">
      <c r="L68" s="5"/>
      <c r="U68" s="61">
        <v>1</v>
      </c>
      <c r="AG68" s="148">
        <v>49</v>
      </c>
      <c r="AH68" s="148">
        <v>57</v>
      </c>
      <c r="AI68" s="263">
        <f>IF(F38=49,AH68,AI69)</f>
        <v>30</v>
      </c>
    </row>
    <row r="69" spans="12:35">
      <c r="L69" s="5"/>
      <c r="Q69" s="61" t="s">
        <v>1987</v>
      </c>
      <c r="Y69" s="125">
        <v>1</v>
      </c>
      <c r="Z69" s="125">
        <v>0</v>
      </c>
      <c r="AG69" s="148">
        <v>50</v>
      </c>
      <c r="AH69" s="269">
        <v>58</v>
      </c>
      <c r="AI69" s="263">
        <f>IF(F10&lt;=50,AH41,AI70)</f>
        <v>30</v>
      </c>
    </row>
    <row r="70" spans="12:35">
      <c r="L70" s="5"/>
      <c r="Q70" s="61" t="s">
        <v>1988</v>
      </c>
      <c r="T70" s="125">
        <v>1</v>
      </c>
      <c r="U70" s="61" t="s">
        <v>4163</v>
      </c>
      <c r="Y70" s="125">
        <v>2</v>
      </c>
      <c r="Z70" s="125">
        <v>34</v>
      </c>
      <c r="AG70" s="61"/>
      <c r="AH70" s="61"/>
      <c r="AI70" s="61">
        <v>0</v>
      </c>
    </row>
    <row r="71" spans="12:35">
      <c r="L71" s="5"/>
      <c r="Q71" s="61" t="s">
        <v>1989</v>
      </c>
      <c r="T71" s="125">
        <v>2</v>
      </c>
      <c r="U71" s="61" t="s">
        <v>4164</v>
      </c>
      <c r="W71" s="125">
        <f>VLOOKUP(U73,Y69:Z71,2,0)</f>
        <v>0</v>
      </c>
      <c r="Y71" s="125">
        <v>3</v>
      </c>
      <c r="Z71" s="125">
        <v>68</v>
      </c>
      <c r="AG71" s="88"/>
      <c r="AH71" s="88"/>
      <c r="AI71" s="88">
        <f>VLOOKUP(F9,$AG$34:$AH$69,2,0)</f>
        <v>0</v>
      </c>
    </row>
    <row r="72" spans="12:35">
      <c r="L72" s="3"/>
      <c r="Q72" s="61" t="s">
        <v>1990</v>
      </c>
      <c r="T72" s="125">
        <v>3</v>
      </c>
      <c r="U72" s="61" t="s">
        <v>4175</v>
      </c>
    </row>
    <row r="73" spans="12:35">
      <c r="L73" s="3"/>
      <c r="Q73" s="88">
        <v>1</v>
      </c>
      <c r="U73" s="88">
        <v>1</v>
      </c>
    </row>
    <row r="75" spans="12:35">
      <c r="Q75" s="148"/>
      <c r="R75" s="269" t="s">
        <v>21</v>
      </c>
      <c r="S75" s="263"/>
      <c r="U75" s="376" t="s">
        <v>2013</v>
      </c>
      <c r="V75" s="376"/>
      <c r="W75" s="376"/>
      <c r="X75" s="376"/>
      <c r="AA75" s="319">
        <f>VLOOKUP(U73,Y69:Z71,2,0)</f>
        <v>0</v>
      </c>
    </row>
    <row r="76" spans="12:35">
      <c r="Q76" s="148" t="s">
        <v>4195</v>
      </c>
      <c r="R76" s="274" t="s">
        <v>1991</v>
      </c>
      <c r="S76" s="263" t="str">
        <f>IF(D24&lt;313,R76,S77)</f>
        <v>250 мм</v>
      </c>
      <c r="U76" s="61">
        <v>1</v>
      </c>
      <c r="V76" s="61" t="s">
        <v>1902</v>
      </c>
      <c r="W76" s="61"/>
      <c r="X76" s="61"/>
    </row>
    <row r="77" spans="12:35">
      <c r="Q77" s="148" t="s">
        <v>4196</v>
      </c>
      <c r="R77" s="148" t="s">
        <v>1992</v>
      </c>
      <c r="S77" s="263" t="str">
        <f>IF(D24&lt;363,R77,S78)</f>
        <v>300 мм</v>
      </c>
      <c r="U77" s="61">
        <v>2</v>
      </c>
      <c r="V77" s="61">
        <v>9144830</v>
      </c>
      <c r="W77" s="61"/>
      <c r="X77" s="61"/>
    </row>
    <row r="78" spans="12:35">
      <c r="Q78" s="148" t="s">
        <v>4197</v>
      </c>
      <c r="R78" s="148" t="s">
        <v>1993</v>
      </c>
      <c r="S78" s="263" t="str">
        <f>IF(D24&lt;413,R78,S79)</f>
        <v>350 мм</v>
      </c>
      <c r="U78" s="61">
        <v>3</v>
      </c>
      <c r="V78" s="61">
        <v>9144830</v>
      </c>
      <c r="W78" s="61"/>
      <c r="X78" s="61"/>
    </row>
    <row r="79" spans="12:35">
      <c r="Q79" s="148" t="s">
        <v>4198</v>
      </c>
      <c r="R79" s="148" t="s">
        <v>1994</v>
      </c>
      <c r="S79" s="263" t="str">
        <f>IF(D24&lt;463,R79,S80)</f>
        <v>400 мм</v>
      </c>
      <c r="U79" s="61">
        <v>1</v>
      </c>
      <c r="V79" s="61" t="s">
        <v>1902</v>
      </c>
      <c r="W79" s="61"/>
      <c r="X79" s="61"/>
    </row>
    <row r="80" spans="12:35">
      <c r="Q80" s="148" t="s">
        <v>4199</v>
      </c>
      <c r="R80" s="148" t="s">
        <v>1995</v>
      </c>
      <c r="S80" s="263" t="str">
        <f>IF(D24&lt;513,R80,S81)</f>
        <v>450 мм</v>
      </c>
      <c r="U80" s="61">
        <v>2</v>
      </c>
      <c r="V80" s="61">
        <v>9144841</v>
      </c>
      <c r="W80" s="61"/>
      <c r="X80" s="61"/>
    </row>
    <row r="81" spans="17:24">
      <c r="Q81" s="61" t="s">
        <v>4200</v>
      </c>
      <c r="R81" s="61" t="s">
        <v>1996</v>
      </c>
      <c r="S81" s="61" t="str">
        <f>IF(D24&lt;563,R81,S82)</f>
        <v>500 мм</v>
      </c>
      <c r="U81" s="61">
        <v>3</v>
      </c>
      <c r="V81" s="61">
        <v>9144841</v>
      </c>
      <c r="W81" s="61"/>
      <c r="X81" s="61"/>
    </row>
    <row r="82" spans="17:24">
      <c r="Q82" s="61" t="s">
        <v>4201</v>
      </c>
      <c r="R82" s="61" t="s">
        <v>1997</v>
      </c>
      <c r="S82" s="61" t="str">
        <f>IF(D24&lt;1000,R82,S83)</f>
        <v>550 мм</v>
      </c>
      <c r="U82" s="61"/>
      <c r="V82" s="61"/>
      <c r="W82" s="61"/>
      <c r="X82" s="61"/>
    </row>
    <row r="83" spans="17:24">
      <c r="Q83" s="61"/>
      <c r="R83" s="61"/>
      <c r="S83" s="61">
        <v>0</v>
      </c>
    </row>
    <row r="84" spans="17:24">
      <c r="Q84" s="61"/>
      <c r="R84" s="61"/>
      <c r="S84" s="61">
        <f>IF(D24&gt;=262,S76,S83)</f>
        <v>0</v>
      </c>
    </row>
    <row r="87" spans="17:24">
      <c r="Q87" s="366" t="s">
        <v>1999</v>
      </c>
      <c r="R87" s="366"/>
      <c r="S87" s="366"/>
      <c r="T87" s="268"/>
      <c r="U87" s="366" t="s">
        <v>2000</v>
      </c>
      <c r="V87" s="366"/>
      <c r="W87" s="366"/>
    </row>
    <row r="88" spans="17:24">
      <c r="Q88" s="398" t="s">
        <v>2001</v>
      </c>
      <c r="R88" s="399"/>
      <c r="S88" s="399"/>
      <c r="T88" s="268"/>
      <c r="U88" s="398" t="s">
        <v>2001</v>
      </c>
      <c r="V88" s="399"/>
      <c r="W88" s="399"/>
    </row>
    <row r="89" spans="17:24">
      <c r="Q89" s="263"/>
      <c r="R89" s="263" t="s">
        <v>2010</v>
      </c>
      <c r="S89" s="263" t="s">
        <v>2011</v>
      </c>
      <c r="T89" s="268"/>
      <c r="U89" s="263"/>
      <c r="V89" s="263" t="s">
        <v>1983</v>
      </c>
      <c r="W89" s="263" t="s">
        <v>1982</v>
      </c>
    </row>
    <row r="90" spans="17:24">
      <c r="Q90" s="263" t="s">
        <v>1991</v>
      </c>
      <c r="R90" s="263" t="s">
        <v>1902</v>
      </c>
      <c r="S90" s="263">
        <v>9105635</v>
      </c>
      <c r="T90" s="268"/>
      <c r="U90" s="263" t="s">
        <v>1991</v>
      </c>
      <c r="V90" s="263" t="s">
        <v>1902</v>
      </c>
      <c r="W90" s="263">
        <v>9105636</v>
      </c>
    </row>
    <row r="91" spans="17:24">
      <c r="Q91" s="263" t="s">
        <v>1992</v>
      </c>
      <c r="R91" s="263" t="s">
        <v>1902</v>
      </c>
      <c r="S91" s="263">
        <v>9105639</v>
      </c>
      <c r="T91" s="268"/>
      <c r="U91" s="263" t="s">
        <v>1992</v>
      </c>
      <c r="V91" s="263" t="s">
        <v>1902</v>
      </c>
      <c r="W91" s="263">
        <v>9105640</v>
      </c>
    </row>
    <row r="92" spans="17:24">
      <c r="Q92" s="263" t="s">
        <v>1993</v>
      </c>
      <c r="R92" s="263" t="s">
        <v>1902</v>
      </c>
      <c r="S92" s="263">
        <v>9105643</v>
      </c>
      <c r="T92" s="268"/>
      <c r="U92" s="263" t="s">
        <v>1993</v>
      </c>
      <c r="V92" s="263" t="s">
        <v>1902</v>
      </c>
      <c r="W92" s="263">
        <v>9105644</v>
      </c>
    </row>
    <row r="93" spans="17:24">
      <c r="Q93" s="263" t="s">
        <v>1994</v>
      </c>
      <c r="R93" s="263" t="s">
        <v>1902</v>
      </c>
      <c r="S93" s="263">
        <v>9105647</v>
      </c>
      <c r="T93" s="268"/>
      <c r="U93" s="263" t="s">
        <v>1994</v>
      </c>
      <c r="V93" s="263" t="s">
        <v>1902</v>
      </c>
      <c r="W93" s="263">
        <v>9105648</v>
      </c>
    </row>
    <row r="94" spans="17:24">
      <c r="Q94" s="263" t="s">
        <v>1995</v>
      </c>
      <c r="R94" s="263" t="s">
        <v>1902</v>
      </c>
      <c r="S94" s="263">
        <v>9105651</v>
      </c>
      <c r="T94" s="268"/>
      <c r="U94" s="263" t="s">
        <v>1995</v>
      </c>
      <c r="V94" s="263" t="s">
        <v>1902</v>
      </c>
      <c r="W94" s="263">
        <v>9105652</v>
      </c>
    </row>
    <row r="95" spans="17:24">
      <c r="Q95" s="263" t="s">
        <v>1996</v>
      </c>
      <c r="R95" s="263" t="s">
        <v>1902</v>
      </c>
      <c r="S95" s="263">
        <v>9105655</v>
      </c>
      <c r="T95" s="268"/>
      <c r="U95" s="263" t="s">
        <v>1996</v>
      </c>
      <c r="V95" s="263" t="s">
        <v>1902</v>
      </c>
      <c r="W95" s="263">
        <v>9105656</v>
      </c>
    </row>
    <row r="96" spans="17:24">
      <c r="Q96" s="148" t="s">
        <v>1997</v>
      </c>
      <c r="R96" s="263" t="s">
        <v>1902</v>
      </c>
      <c r="S96" s="263">
        <v>9105659</v>
      </c>
      <c r="T96" s="268"/>
      <c r="U96" s="148" t="s">
        <v>1997</v>
      </c>
      <c r="V96" s="263" t="s">
        <v>1902</v>
      </c>
      <c r="W96" s="263">
        <v>9105660</v>
      </c>
    </row>
    <row r="97" spans="17:23">
      <c r="Q97" s="366"/>
      <c r="R97" s="366"/>
      <c r="S97" s="366"/>
      <c r="T97" s="268"/>
      <c r="U97" s="268"/>
      <c r="V97" s="268"/>
      <c r="W97" s="268"/>
    </row>
    <row r="98" spans="17:23">
      <c r="Q98" s="366" t="s">
        <v>2002</v>
      </c>
      <c r="R98" s="366"/>
      <c r="S98" s="366"/>
      <c r="T98" s="268"/>
      <c r="U98" s="366" t="s">
        <v>2003</v>
      </c>
      <c r="V98" s="366"/>
      <c r="W98" s="366"/>
    </row>
    <row r="99" spans="17:23">
      <c r="Q99" s="263"/>
      <c r="R99" s="263" t="s">
        <v>2010</v>
      </c>
      <c r="S99" s="263" t="s">
        <v>2011</v>
      </c>
      <c r="T99" s="268"/>
      <c r="U99" s="263"/>
      <c r="V99" s="263" t="s">
        <v>1983</v>
      </c>
      <c r="W99" s="263" t="s">
        <v>1982</v>
      </c>
    </row>
    <row r="100" spans="17:23">
      <c r="Q100" s="263" t="s">
        <v>1991</v>
      </c>
      <c r="R100" s="263">
        <v>9049306</v>
      </c>
      <c r="S100" s="263">
        <v>9105661</v>
      </c>
      <c r="T100" s="268"/>
      <c r="U100" s="263" t="s">
        <v>1991</v>
      </c>
      <c r="V100" s="263">
        <v>9049307</v>
      </c>
      <c r="W100" s="263">
        <v>9105662</v>
      </c>
    </row>
    <row r="101" spans="17:23">
      <c r="Q101" s="263" t="s">
        <v>1992</v>
      </c>
      <c r="R101" s="263">
        <v>9047647</v>
      </c>
      <c r="S101" s="263">
        <v>9105665</v>
      </c>
      <c r="T101" s="268"/>
      <c r="U101" s="263" t="s">
        <v>1992</v>
      </c>
      <c r="V101" s="263">
        <v>9047648</v>
      </c>
      <c r="W101" s="263">
        <v>9105666</v>
      </c>
    </row>
    <row r="102" spans="17:23">
      <c r="Q102" s="263" t="s">
        <v>1993</v>
      </c>
      <c r="R102" s="263">
        <v>9047662</v>
      </c>
      <c r="S102" s="263">
        <v>9105669</v>
      </c>
      <c r="T102" s="268"/>
      <c r="U102" s="263" t="s">
        <v>1993</v>
      </c>
      <c r="V102" s="263">
        <v>9047666</v>
      </c>
      <c r="W102" s="263">
        <v>9105670</v>
      </c>
    </row>
    <row r="103" spans="17:23">
      <c r="Q103" s="263" t="s">
        <v>1994</v>
      </c>
      <c r="R103" s="263">
        <v>9047735</v>
      </c>
      <c r="S103" s="263">
        <v>9105673</v>
      </c>
      <c r="T103" s="268"/>
      <c r="U103" s="263" t="s">
        <v>1994</v>
      </c>
      <c r="V103" s="263">
        <v>9047736</v>
      </c>
      <c r="W103" s="263">
        <v>9105674</v>
      </c>
    </row>
    <row r="104" spans="17:23">
      <c r="Q104" s="263" t="s">
        <v>1995</v>
      </c>
      <c r="R104" s="263">
        <v>9047751</v>
      </c>
      <c r="S104" s="263">
        <v>9105677</v>
      </c>
      <c r="T104" s="268"/>
      <c r="U104" s="263" t="s">
        <v>1995</v>
      </c>
      <c r="V104" s="263">
        <v>9047752</v>
      </c>
      <c r="W104" s="263">
        <v>9105678</v>
      </c>
    </row>
    <row r="105" spans="17:23">
      <c r="Q105" s="263" t="s">
        <v>1996</v>
      </c>
      <c r="R105" s="263">
        <v>9047770</v>
      </c>
      <c r="S105" s="263">
        <v>9105682</v>
      </c>
      <c r="T105" s="268"/>
      <c r="U105" s="263" t="s">
        <v>1996</v>
      </c>
      <c r="V105" s="263">
        <v>9047771</v>
      </c>
      <c r="W105" s="263">
        <v>9105683</v>
      </c>
    </row>
    <row r="106" spans="17:23">
      <c r="Q106" s="148" t="s">
        <v>1997</v>
      </c>
      <c r="R106" s="263">
        <v>9047774</v>
      </c>
      <c r="S106" s="263">
        <v>9105686</v>
      </c>
      <c r="T106" s="268"/>
      <c r="U106" s="148" t="s">
        <v>1997</v>
      </c>
      <c r="V106" s="263">
        <v>9047775</v>
      </c>
      <c r="W106" s="263">
        <v>9105687</v>
      </c>
    </row>
    <row r="107" spans="17:23">
      <c r="Q107" s="366"/>
      <c r="R107" s="366"/>
      <c r="S107" s="366"/>
      <c r="T107" s="268"/>
      <c r="U107" s="268"/>
      <c r="V107" s="268"/>
      <c r="W107" s="268"/>
    </row>
    <row r="108" spans="17:23">
      <c r="Q108" s="398" t="s">
        <v>2004</v>
      </c>
      <c r="R108" s="399"/>
      <c r="S108" s="399"/>
      <c r="T108" s="268"/>
      <c r="U108" s="398" t="s">
        <v>2005</v>
      </c>
      <c r="V108" s="399"/>
      <c r="W108" s="399"/>
    </row>
    <row r="109" spans="17:23">
      <c r="Q109" s="263"/>
      <c r="R109" s="263" t="s">
        <v>2010</v>
      </c>
      <c r="S109" s="263" t="s">
        <v>2011</v>
      </c>
      <c r="T109" s="268"/>
      <c r="U109" s="263"/>
      <c r="V109" s="263" t="s">
        <v>1983</v>
      </c>
      <c r="W109" s="263" t="s">
        <v>1982</v>
      </c>
    </row>
    <row r="110" spans="17:23">
      <c r="Q110" s="263" t="s">
        <v>1991</v>
      </c>
      <c r="R110" s="263">
        <v>9111359</v>
      </c>
      <c r="S110" s="263">
        <v>9111305</v>
      </c>
      <c r="T110" s="268"/>
      <c r="U110" s="263" t="s">
        <v>1991</v>
      </c>
      <c r="V110" s="263">
        <v>9111360</v>
      </c>
      <c r="W110" s="263">
        <v>9111306</v>
      </c>
    </row>
    <row r="111" spans="17:23">
      <c r="Q111" s="263" t="s">
        <v>1992</v>
      </c>
      <c r="R111" s="263">
        <v>9105123</v>
      </c>
      <c r="S111" s="263">
        <v>9099957</v>
      </c>
      <c r="T111" s="268"/>
      <c r="U111" s="263" t="s">
        <v>1992</v>
      </c>
      <c r="V111" s="263">
        <v>9105124</v>
      </c>
      <c r="W111" s="263">
        <v>9099958</v>
      </c>
    </row>
    <row r="112" spans="17:23">
      <c r="Q112" s="263" t="s">
        <v>1993</v>
      </c>
      <c r="R112" s="263">
        <v>9105929</v>
      </c>
      <c r="S112" s="263">
        <v>9099961</v>
      </c>
      <c r="T112" s="268"/>
      <c r="U112" s="263" t="s">
        <v>1993</v>
      </c>
      <c r="V112" s="263">
        <v>9105931</v>
      </c>
      <c r="W112" s="263">
        <v>9099962</v>
      </c>
    </row>
    <row r="113" spans="17:25">
      <c r="Q113" s="263" t="s">
        <v>1994</v>
      </c>
      <c r="R113" s="263">
        <v>9105121</v>
      </c>
      <c r="S113" s="263">
        <v>9099965</v>
      </c>
      <c r="T113" s="268"/>
      <c r="U113" s="263" t="s">
        <v>1994</v>
      </c>
      <c r="V113" s="263">
        <v>9105122</v>
      </c>
      <c r="W113" s="263">
        <v>9099966</v>
      </c>
    </row>
    <row r="114" spans="17:25">
      <c r="Q114" s="263" t="s">
        <v>1995</v>
      </c>
      <c r="R114" s="263">
        <v>9105907</v>
      </c>
      <c r="S114" s="263">
        <v>9099967</v>
      </c>
      <c r="T114" s="268"/>
      <c r="U114" s="263" t="s">
        <v>1995</v>
      </c>
      <c r="V114" s="263">
        <v>9105908</v>
      </c>
      <c r="W114" s="263">
        <v>9099968</v>
      </c>
    </row>
    <row r="115" spans="17:25">
      <c r="Q115" s="263" t="s">
        <v>1996</v>
      </c>
      <c r="R115" s="263">
        <v>9105118</v>
      </c>
      <c r="S115" s="263">
        <v>9099969</v>
      </c>
      <c r="T115" s="268"/>
      <c r="U115" s="263" t="s">
        <v>1996</v>
      </c>
      <c r="V115" s="263">
        <v>9105119</v>
      </c>
      <c r="W115" s="263">
        <v>9099970</v>
      </c>
    </row>
    <row r="116" spans="17:25">
      <c r="Q116" s="148" t="s">
        <v>1997</v>
      </c>
      <c r="R116" s="263">
        <v>9111355</v>
      </c>
      <c r="S116" s="263">
        <v>9111311</v>
      </c>
      <c r="T116" s="268"/>
      <c r="U116" s="148" t="s">
        <v>1997</v>
      </c>
      <c r="V116" s="263">
        <v>9111356</v>
      </c>
      <c r="W116" s="263">
        <v>9111312</v>
      </c>
    </row>
    <row r="119" spans="17:25">
      <c r="Q119" s="124" t="e">
        <f>VLOOKUP(S84,CHOOSE(IF(Q72="1",1,IF(Q72="2",2,3)),Q124:S130,Q100:S106,Q110:S116),MATCH(Q65,Q89:S89,0),0)</f>
        <v>#N/A</v>
      </c>
    </row>
    <row r="122" spans="17:25">
      <c r="Q122" s="400" t="s">
        <v>2012</v>
      </c>
      <c r="R122" s="400"/>
      <c r="S122" s="400"/>
      <c r="T122" s="400"/>
      <c r="V122" s="275" t="s">
        <v>4250</v>
      </c>
      <c r="W122" s="275"/>
      <c r="X122" s="275"/>
      <c r="Y122" s="275"/>
    </row>
    <row r="123" spans="17:25">
      <c r="Q123" s="61" t="s">
        <v>2006</v>
      </c>
      <c r="R123" s="61" t="s">
        <v>2007</v>
      </c>
      <c r="S123" s="61" t="s">
        <v>2009</v>
      </c>
      <c r="T123" s="61" t="s">
        <v>2008</v>
      </c>
      <c r="V123" s="61" t="s">
        <v>2006</v>
      </c>
      <c r="W123" s="61" t="s">
        <v>2007</v>
      </c>
      <c r="X123" s="61" t="s">
        <v>2009</v>
      </c>
      <c r="Y123" s="61" t="s">
        <v>2008</v>
      </c>
    </row>
    <row r="124" spans="17:25">
      <c r="Q124" s="61">
        <v>1</v>
      </c>
      <c r="R124" s="61">
        <v>1</v>
      </c>
      <c r="S124" s="61" t="s">
        <v>1902</v>
      </c>
      <c r="T124" s="61">
        <v>0</v>
      </c>
      <c r="V124" s="61">
        <v>1</v>
      </c>
      <c r="W124" s="61">
        <v>1</v>
      </c>
      <c r="X124" s="61" t="s">
        <v>1902</v>
      </c>
      <c r="Y124" s="61">
        <v>0</v>
      </c>
    </row>
    <row r="125" spans="17:25">
      <c r="Q125" s="61">
        <v>1</v>
      </c>
      <c r="R125" s="61">
        <v>1</v>
      </c>
      <c r="S125" s="61" t="s">
        <v>1902</v>
      </c>
      <c r="T125" s="61" t="s">
        <v>1991</v>
      </c>
      <c r="V125" s="61">
        <v>1</v>
      </c>
      <c r="W125" s="61">
        <v>1</v>
      </c>
      <c r="X125" s="61" t="s">
        <v>1902</v>
      </c>
      <c r="Y125" s="61" t="s">
        <v>1991</v>
      </c>
    </row>
    <row r="126" spans="17:25">
      <c r="Q126" s="61">
        <v>1</v>
      </c>
      <c r="R126" s="61">
        <v>1</v>
      </c>
      <c r="S126" s="61" t="s">
        <v>1902</v>
      </c>
      <c r="T126" s="61" t="s">
        <v>1992</v>
      </c>
      <c r="V126" s="61">
        <v>1</v>
      </c>
      <c r="W126" s="61">
        <v>1</v>
      </c>
      <c r="X126" s="61" t="s">
        <v>1902</v>
      </c>
      <c r="Y126" s="61" t="s">
        <v>1992</v>
      </c>
    </row>
    <row r="127" spans="17:25">
      <c r="Q127" s="61">
        <v>1</v>
      </c>
      <c r="R127" s="61">
        <v>1</v>
      </c>
      <c r="S127" s="61" t="s">
        <v>1902</v>
      </c>
      <c r="T127" s="61" t="s">
        <v>1993</v>
      </c>
      <c r="V127" s="61">
        <v>1</v>
      </c>
      <c r="W127" s="61">
        <v>1</v>
      </c>
      <c r="X127" s="61" t="s">
        <v>1902</v>
      </c>
      <c r="Y127" s="61" t="s">
        <v>1993</v>
      </c>
    </row>
    <row r="128" spans="17:25">
      <c r="Q128" s="61">
        <v>1</v>
      </c>
      <c r="R128" s="61">
        <v>1</v>
      </c>
      <c r="S128" s="61" t="s">
        <v>1902</v>
      </c>
      <c r="T128" s="61" t="s">
        <v>1994</v>
      </c>
      <c r="V128" s="61">
        <v>1</v>
      </c>
      <c r="W128" s="61">
        <v>1</v>
      </c>
      <c r="X128" s="61" t="s">
        <v>1902</v>
      </c>
      <c r="Y128" s="61" t="s">
        <v>1994</v>
      </c>
    </row>
    <row r="129" spans="17:25">
      <c r="Q129" s="61">
        <v>1</v>
      </c>
      <c r="R129" s="61">
        <v>1</v>
      </c>
      <c r="S129" s="61" t="s">
        <v>1902</v>
      </c>
      <c r="T129" s="61" t="s">
        <v>1995</v>
      </c>
      <c r="V129" s="61">
        <v>1</v>
      </c>
      <c r="W129" s="61">
        <v>1</v>
      </c>
      <c r="X129" s="61" t="s">
        <v>1902</v>
      </c>
      <c r="Y129" s="61" t="s">
        <v>1995</v>
      </c>
    </row>
    <row r="130" spans="17:25">
      <c r="Q130" s="61">
        <v>1</v>
      </c>
      <c r="R130" s="61">
        <v>1</v>
      </c>
      <c r="S130" s="61" t="s">
        <v>1902</v>
      </c>
      <c r="T130" s="61" t="s">
        <v>1996</v>
      </c>
      <c r="V130" s="61">
        <v>1</v>
      </c>
      <c r="W130" s="61">
        <v>1</v>
      </c>
      <c r="X130" s="61" t="s">
        <v>1902</v>
      </c>
      <c r="Y130" s="61" t="s">
        <v>1996</v>
      </c>
    </row>
    <row r="131" spans="17:25">
      <c r="Q131" s="61">
        <v>1</v>
      </c>
      <c r="R131" s="61">
        <v>1</v>
      </c>
      <c r="S131" s="61" t="s">
        <v>1902</v>
      </c>
      <c r="T131" s="61" t="s">
        <v>1997</v>
      </c>
      <c r="V131" s="61">
        <v>1</v>
      </c>
      <c r="W131" s="61">
        <v>1</v>
      </c>
      <c r="X131" s="61" t="s">
        <v>1902</v>
      </c>
      <c r="Y131" s="61" t="s">
        <v>1997</v>
      </c>
    </row>
    <row r="132" spans="17:25">
      <c r="Q132" s="61">
        <v>1</v>
      </c>
      <c r="R132" s="61">
        <v>2</v>
      </c>
      <c r="S132" s="61" t="s">
        <v>1902</v>
      </c>
      <c r="T132" s="61">
        <v>0</v>
      </c>
      <c r="V132" s="61">
        <v>1</v>
      </c>
      <c r="W132" s="61">
        <v>2</v>
      </c>
      <c r="X132" s="61" t="s">
        <v>1902</v>
      </c>
      <c r="Y132" s="61">
        <v>0</v>
      </c>
    </row>
    <row r="133" spans="17:25">
      <c r="Q133" s="61">
        <v>1</v>
      </c>
      <c r="R133" s="61">
        <v>2</v>
      </c>
      <c r="S133" s="61" t="s">
        <v>1902</v>
      </c>
      <c r="T133" s="61" t="s">
        <v>1991</v>
      </c>
      <c r="V133" s="61">
        <v>1</v>
      </c>
      <c r="W133" s="61">
        <v>2</v>
      </c>
      <c r="X133" s="61" t="s">
        <v>1902</v>
      </c>
      <c r="Y133" s="61" t="s">
        <v>1991</v>
      </c>
    </row>
    <row r="134" spans="17:25">
      <c r="Q134" s="61">
        <v>1</v>
      </c>
      <c r="R134" s="61">
        <v>2</v>
      </c>
      <c r="S134" s="61" t="s">
        <v>1902</v>
      </c>
      <c r="T134" s="61" t="s">
        <v>1992</v>
      </c>
      <c r="V134" s="61">
        <v>1</v>
      </c>
      <c r="W134" s="61">
        <v>2</v>
      </c>
      <c r="X134" s="61" t="s">
        <v>1902</v>
      </c>
      <c r="Y134" s="61" t="s">
        <v>1992</v>
      </c>
    </row>
    <row r="135" spans="17:25">
      <c r="Q135" s="61">
        <v>1</v>
      </c>
      <c r="R135" s="61">
        <v>2</v>
      </c>
      <c r="S135" s="61" t="s">
        <v>1902</v>
      </c>
      <c r="T135" s="61" t="s">
        <v>1993</v>
      </c>
      <c r="V135" s="61">
        <v>1</v>
      </c>
      <c r="W135" s="61">
        <v>2</v>
      </c>
      <c r="X135" s="61" t="s">
        <v>1902</v>
      </c>
      <c r="Y135" s="61" t="s">
        <v>1993</v>
      </c>
    </row>
    <row r="136" spans="17:25">
      <c r="Q136" s="61">
        <v>1</v>
      </c>
      <c r="R136" s="61">
        <v>2</v>
      </c>
      <c r="S136" s="61" t="s">
        <v>1902</v>
      </c>
      <c r="T136" s="61" t="s">
        <v>1994</v>
      </c>
      <c r="V136" s="61">
        <v>1</v>
      </c>
      <c r="W136" s="61">
        <v>2</v>
      </c>
      <c r="X136" s="61" t="s">
        <v>1902</v>
      </c>
      <c r="Y136" s="61" t="s">
        <v>1994</v>
      </c>
    </row>
    <row r="137" spans="17:25">
      <c r="Q137" s="61">
        <v>1</v>
      </c>
      <c r="R137" s="61">
        <v>2</v>
      </c>
      <c r="S137" s="61" t="s">
        <v>1902</v>
      </c>
      <c r="T137" s="61" t="s">
        <v>1995</v>
      </c>
      <c r="V137" s="61">
        <v>1</v>
      </c>
      <c r="W137" s="61">
        <v>2</v>
      </c>
      <c r="X137" s="61" t="s">
        <v>1902</v>
      </c>
      <c r="Y137" s="61" t="s">
        <v>1995</v>
      </c>
    </row>
    <row r="138" spans="17:25">
      <c r="Q138" s="61">
        <v>1</v>
      </c>
      <c r="R138" s="61">
        <v>2</v>
      </c>
      <c r="S138" s="61" t="s">
        <v>1902</v>
      </c>
      <c r="T138" s="61" t="s">
        <v>1996</v>
      </c>
      <c r="V138" s="61">
        <v>1</v>
      </c>
      <c r="W138" s="61">
        <v>2</v>
      </c>
      <c r="X138" s="61" t="s">
        <v>1902</v>
      </c>
      <c r="Y138" s="61" t="s">
        <v>1996</v>
      </c>
    </row>
    <row r="139" spans="17:25">
      <c r="Q139" s="61">
        <v>1</v>
      </c>
      <c r="R139" s="61">
        <v>2</v>
      </c>
      <c r="S139" s="61" t="s">
        <v>1902</v>
      </c>
      <c r="T139" s="61" t="s">
        <v>1997</v>
      </c>
      <c r="V139" s="61">
        <v>1</v>
      </c>
      <c r="W139" s="61">
        <v>2</v>
      </c>
      <c r="X139" s="61" t="s">
        <v>1902</v>
      </c>
      <c r="Y139" s="61" t="s">
        <v>1997</v>
      </c>
    </row>
    <row r="140" spans="17:25">
      <c r="Q140" s="61">
        <v>1</v>
      </c>
      <c r="R140" s="61">
        <v>3</v>
      </c>
      <c r="S140" s="61" t="s">
        <v>1902</v>
      </c>
      <c r="T140" s="61">
        <v>0</v>
      </c>
      <c r="V140" s="61">
        <v>1</v>
      </c>
      <c r="W140" s="61">
        <v>3</v>
      </c>
      <c r="X140" s="61" t="s">
        <v>1902</v>
      </c>
      <c r="Y140" s="61">
        <v>0</v>
      </c>
    </row>
    <row r="141" spans="17:25">
      <c r="Q141" s="61">
        <v>1</v>
      </c>
      <c r="R141" s="61">
        <v>3</v>
      </c>
      <c r="S141" s="61" t="s">
        <v>1902</v>
      </c>
      <c r="T141" s="61" t="s">
        <v>1991</v>
      </c>
      <c r="V141" s="61">
        <v>1</v>
      </c>
      <c r="W141" s="61">
        <v>3</v>
      </c>
      <c r="X141" s="61" t="s">
        <v>1902</v>
      </c>
      <c r="Y141" s="61" t="s">
        <v>1991</v>
      </c>
    </row>
    <row r="142" spans="17:25">
      <c r="Q142" s="61">
        <v>1</v>
      </c>
      <c r="R142" s="61">
        <v>3</v>
      </c>
      <c r="S142" s="61" t="s">
        <v>1902</v>
      </c>
      <c r="T142" s="61" t="s">
        <v>1992</v>
      </c>
      <c r="V142" s="61">
        <v>1</v>
      </c>
      <c r="W142" s="61">
        <v>3</v>
      </c>
      <c r="X142" s="61" t="s">
        <v>1902</v>
      </c>
      <c r="Y142" s="61" t="s">
        <v>1992</v>
      </c>
    </row>
    <row r="143" spans="17:25">
      <c r="Q143" s="61">
        <v>1</v>
      </c>
      <c r="R143" s="61">
        <v>3</v>
      </c>
      <c r="S143" s="61" t="s">
        <v>1902</v>
      </c>
      <c r="T143" s="61" t="s">
        <v>1993</v>
      </c>
      <c r="V143" s="61">
        <v>1</v>
      </c>
      <c r="W143" s="61">
        <v>3</v>
      </c>
      <c r="X143" s="61" t="s">
        <v>1902</v>
      </c>
      <c r="Y143" s="61" t="s">
        <v>1993</v>
      </c>
    </row>
    <row r="144" spans="17:25">
      <c r="Q144" s="61">
        <v>1</v>
      </c>
      <c r="R144" s="61">
        <v>3</v>
      </c>
      <c r="S144" s="61" t="s">
        <v>1902</v>
      </c>
      <c r="T144" s="61" t="s">
        <v>1994</v>
      </c>
      <c r="V144" s="61">
        <v>1</v>
      </c>
      <c r="W144" s="61">
        <v>3</v>
      </c>
      <c r="X144" s="61" t="s">
        <v>1902</v>
      </c>
      <c r="Y144" s="61" t="s">
        <v>1994</v>
      </c>
    </row>
    <row r="145" spans="17:25">
      <c r="Q145" s="61">
        <v>1</v>
      </c>
      <c r="R145" s="61">
        <v>3</v>
      </c>
      <c r="S145" s="61" t="s">
        <v>1902</v>
      </c>
      <c r="T145" s="61" t="s">
        <v>1995</v>
      </c>
      <c r="V145" s="61">
        <v>1</v>
      </c>
      <c r="W145" s="61">
        <v>3</v>
      </c>
      <c r="X145" s="61" t="s">
        <v>1902</v>
      </c>
      <c r="Y145" s="61" t="s">
        <v>1995</v>
      </c>
    </row>
    <row r="146" spans="17:25">
      <c r="Q146" s="61">
        <v>1</v>
      </c>
      <c r="R146" s="61">
        <v>3</v>
      </c>
      <c r="S146" s="61" t="s">
        <v>1902</v>
      </c>
      <c r="T146" s="61" t="s">
        <v>1996</v>
      </c>
      <c r="V146" s="61">
        <v>1</v>
      </c>
      <c r="W146" s="61">
        <v>3</v>
      </c>
      <c r="X146" s="61" t="s">
        <v>1902</v>
      </c>
      <c r="Y146" s="61" t="s">
        <v>1996</v>
      </c>
    </row>
    <row r="147" spans="17:25">
      <c r="Q147" s="61">
        <v>1</v>
      </c>
      <c r="R147" s="61">
        <v>3</v>
      </c>
      <c r="S147" s="61" t="s">
        <v>1902</v>
      </c>
      <c r="T147" s="61" t="s">
        <v>1997</v>
      </c>
      <c r="V147" s="61">
        <v>1</v>
      </c>
      <c r="W147" s="61">
        <v>3</v>
      </c>
      <c r="X147" s="61" t="s">
        <v>1902</v>
      </c>
      <c r="Y147" s="61" t="s">
        <v>1997</v>
      </c>
    </row>
    <row r="148" spans="17:25">
      <c r="Q148" s="61">
        <v>1</v>
      </c>
      <c r="R148" s="61">
        <v>4</v>
      </c>
      <c r="S148" s="61" t="s">
        <v>1902</v>
      </c>
      <c r="T148" s="61">
        <v>0</v>
      </c>
      <c r="V148" s="61">
        <v>1</v>
      </c>
      <c r="W148" s="61">
        <v>4</v>
      </c>
      <c r="X148" s="61" t="s">
        <v>1902</v>
      </c>
      <c r="Y148" s="61">
        <v>0</v>
      </c>
    </row>
    <row r="149" spans="17:25">
      <c r="Q149" s="61">
        <v>1</v>
      </c>
      <c r="R149" s="61">
        <v>4</v>
      </c>
      <c r="S149" s="61" t="s">
        <v>1902</v>
      </c>
      <c r="T149" s="61" t="s">
        <v>1991</v>
      </c>
      <c r="V149" s="61">
        <v>1</v>
      </c>
      <c r="W149" s="61">
        <v>4</v>
      </c>
      <c r="X149" s="61" t="s">
        <v>1902</v>
      </c>
      <c r="Y149" s="61" t="s">
        <v>1991</v>
      </c>
    </row>
    <row r="150" spans="17:25">
      <c r="Q150" s="61">
        <v>1</v>
      </c>
      <c r="R150" s="61">
        <v>4</v>
      </c>
      <c r="S150" s="61" t="s">
        <v>1902</v>
      </c>
      <c r="T150" s="61" t="s">
        <v>1992</v>
      </c>
      <c r="V150" s="61">
        <v>1</v>
      </c>
      <c r="W150" s="61">
        <v>4</v>
      </c>
      <c r="X150" s="61" t="s">
        <v>1902</v>
      </c>
      <c r="Y150" s="61" t="s">
        <v>1992</v>
      </c>
    </row>
    <row r="151" spans="17:25">
      <c r="Q151" s="61">
        <v>1</v>
      </c>
      <c r="R151" s="61">
        <v>4</v>
      </c>
      <c r="S151" s="61" t="s">
        <v>1902</v>
      </c>
      <c r="T151" s="61" t="s">
        <v>1993</v>
      </c>
      <c r="V151" s="61">
        <v>1</v>
      </c>
      <c r="W151" s="61">
        <v>4</v>
      </c>
      <c r="X151" s="61" t="s">
        <v>1902</v>
      </c>
      <c r="Y151" s="61" t="s">
        <v>1993</v>
      </c>
    </row>
    <row r="152" spans="17:25">
      <c r="Q152" s="61">
        <v>1</v>
      </c>
      <c r="R152" s="61">
        <v>4</v>
      </c>
      <c r="S152" s="61" t="s">
        <v>1902</v>
      </c>
      <c r="T152" s="61" t="s">
        <v>1994</v>
      </c>
      <c r="V152" s="61">
        <v>1</v>
      </c>
      <c r="W152" s="61">
        <v>4</v>
      </c>
      <c r="X152" s="61" t="s">
        <v>1902</v>
      </c>
      <c r="Y152" s="61" t="s">
        <v>1994</v>
      </c>
    </row>
    <row r="153" spans="17:25">
      <c r="Q153" s="61">
        <v>1</v>
      </c>
      <c r="R153" s="61">
        <v>4</v>
      </c>
      <c r="S153" s="61" t="s">
        <v>1902</v>
      </c>
      <c r="T153" s="61" t="s">
        <v>1995</v>
      </c>
      <c r="V153" s="61">
        <v>1</v>
      </c>
      <c r="W153" s="61">
        <v>4</v>
      </c>
      <c r="X153" s="61" t="s">
        <v>1902</v>
      </c>
      <c r="Y153" s="61" t="s">
        <v>1995</v>
      </c>
    </row>
    <row r="154" spans="17:25">
      <c r="Q154" s="61">
        <v>1</v>
      </c>
      <c r="R154" s="61">
        <v>4</v>
      </c>
      <c r="S154" s="61" t="s">
        <v>1902</v>
      </c>
      <c r="T154" s="61" t="s">
        <v>1996</v>
      </c>
      <c r="V154" s="61">
        <v>1</v>
      </c>
      <c r="W154" s="61">
        <v>4</v>
      </c>
      <c r="X154" s="61" t="s">
        <v>1902</v>
      </c>
      <c r="Y154" s="61" t="s">
        <v>1996</v>
      </c>
    </row>
    <row r="155" spans="17:25">
      <c r="Q155" s="61">
        <v>1</v>
      </c>
      <c r="R155" s="61">
        <v>4</v>
      </c>
      <c r="S155" s="61" t="s">
        <v>1902</v>
      </c>
      <c r="T155" s="61" t="s">
        <v>1997</v>
      </c>
      <c r="V155" s="61">
        <v>1</v>
      </c>
      <c r="W155" s="61">
        <v>4</v>
      </c>
      <c r="X155" s="61" t="s">
        <v>1902</v>
      </c>
      <c r="Y155" s="61" t="s">
        <v>1997</v>
      </c>
    </row>
    <row r="156" spans="17:25">
      <c r="Q156" s="61">
        <v>2</v>
      </c>
      <c r="R156" s="61">
        <v>1</v>
      </c>
      <c r="S156" s="61" t="s">
        <v>1902</v>
      </c>
      <c r="T156" s="61">
        <v>0</v>
      </c>
      <c r="V156" s="61">
        <v>2</v>
      </c>
      <c r="W156" s="61">
        <v>1</v>
      </c>
      <c r="X156" s="61" t="s">
        <v>1902</v>
      </c>
      <c r="Y156" s="61">
        <v>0</v>
      </c>
    </row>
    <row r="157" spans="17:25">
      <c r="Q157" s="61">
        <v>2</v>
      </c>
      <c r="R157" s="61">
        <v>1</v>
      </c>
      <c r="S157" s="61" t="s">
        <v>1902</v>
      </c>
      <c r="T157" s="61" t="s">
        <v>1991</v>
      </c>
      <c r="V157" s="61">
        <v>2</v>
      </c>
      <c r="W157" s="61">
        <v>1</v>
      </c>
      <c r="X157" s="61" t="s">
        <v>1902</v>
      </c>
      <c r="Y157" s="61" t="s">
        <v>1991</v>
      </c>
    </row>
    <row r="158" spans="17:25">
      <c r="Q158" s="61">
        <v>2</v>
      </c>
      <c r="R158" s="61">
        <v>1</v>
      </c>
      <c r="S158" s="61" t="s">
        <v>1902</v>
      </c>
      <c r="T158" s="61" t="s">
        <v>1992</v>
      </c>
      <c r="V158" s="61">
        <v>2</v>
      </c>
      <c r="W158" s="61">
        <v>1</v>
      </c>
      <c r="X158" s="61" t="s">
        <v>1902</v>
      </c>
      <c r="Y158" s="61" t="s">
        <v>1992</v>
      </c>
    </row>
    <row r="159" spans="17:25">
      <c r="Q159" s="61">
        <v>2</v>
      </c>
      <c r="R159" s="61">
        <v>1</v>
      </c>
      <c r="S159" s="61" t="s">
        <v>1902</v>
      </c>
      <c r="T159" s="61" t="s">
        <v>1993</v>
      </c>
      <c r="V159" s="61">
        <v>2</v>
      </c>
      <c r="W159" s="61">
        <v>1</v>
      </c>
      <c r="X159" s="61" t="s">
        <v>1902</v>
      </c>
      <c r="Y159" s="61" t="s">
        <v>1993</v>
      </c>
    </row>
    <row r="160" spans="17:25">
      <c r="Q160" s="61">
        <v>2</v>
      </c>
      <c r="R160" s="61">
        <v>1</v>
      </c>
      <c r="S160" s="61" t="s">
        <v>1902</v>
      </c>
      <c r="T160" s="61" t="s">
        <v>1994</v>
      </c>
      <c r="V160" s="61">
        <v>2</v>
      </c>
      <c r="W160" s="61">
        <v>1</v>
      </c>
      <c r="X160" s="61" t="s">
        <v>1902</v>
      </c>
      <c r="Y160" s="61" t="s">
        <v>1994</v>
      </c>
    </row>
    <row r="161" spans="17:25">
      <c r="Q161" s="61">
        <v>2</v>
      </c>
      <c r="R161" s="61">
        <v>1</v>
      </c>
      <c r="S161" s="61" t="s">
        <v>1902</v>
      </c>
      <c r="T161" s="61" t="s">
        <v>1995</v>
      </c>
      <c r="V161" s="61">
        <v>2</v>
      </c>
      <c r="W161" s="61">
        <v>1</v>
      </c>
      <c r="X161" s="61" t="s">
        <v>1902</v>
      </c>
      <c r="Y161" s="61" t="s">
        <v>1995</v>
      </c>
    </row>
    <row r="162" spans="17:25">
      <c r="Q162" s="61">
        <v>2</v>
      </c>
      <c r="R162" s="61">
        <v>1</v>
      </c>
      <c r="S162" s="61" t="s">
        <v>1902</v>
      </c>
      <c r="T162" s="61" t="s">
        <v>1996</v>
      </c>
      <c r="V162" s="61">
        <v>2</v>
      </c>
      <c r="W162" s="61">
        <v>1</v>
      </c>
      <c r="X162" s="61" t="s">
        <v>1902</v>
      </c>
      <c r="Y162" s="61" t="s">
        <v>1996</v>
      </c>
    </row>
    <row r="163" spans="17:25">
      <c r="Q163" s="61">
        <v>2</v>
      </c>
      <c r="R163" s="61">
        <v>1</v>
      </c>
      <c r="S163" s="61" t="s">
        <v>1902</v>
      </c>
      <c r="T163" s="61" t="s">
        <v>1997</v>
      </c>
      <c r="V163" s="61">
        <v>2</v>
      </c>
      <c r="W163" s="61">
        <v>1</v>
      </c>
      <c r="X163" s="61" t="s">
        <v>1902</v>
      </c>
      <c r="Y163" s="61" t="s">
        <v>1997</v>
      </c>
    </row>
    <row r="164" spans="17:25">
      <c r="Q164" s="61">
        <v>2</v>
      </c>
      <c r="R164" s="61">
        <v>2</v>
      </c>
      <c r="S164" s="61" t="s">
        <v>1902</v>
      </c>
      <c r="T164" s="61">
        <v>0</v>
      </c>
      <c r="V164" s="61">
        <v>2</v>
      </c>
      <c r="W164" s="61">
        <v>2</v>
      </c>
      <c r="X164" s="61" t="s">
        <v>1902</v>
      </c>
      <c r="Y164" s="61">
        <v>0</v>
      </c>
    </row>
    <row r="165" spans="17:25">
      <c r="Q165" s="61">
        <v>2</v>
      </c>
      <c r="R165" s="61">
        <v>2</v>
      </c>
      <c r="S165" s="263">
        <v>9105635</v>
      </c>
      <c r="T165" s="61" t="s">
        <v>1991</v>
      </c>
      <c r="V165" s="61">
        <v>2</v>
      </c>
      <c r="W165" s="61">
        <v>2</v>
      </c>
      <c r="X165" s="263">
        <v>9105636</v>
      </c>
      <c r="Y165" s="61" t="s">
        <v>1991</v>
      </c>
    </row>
    <row r="166" spans="17:25">
      <c r="Q166" s="61">
        <v>2</v>
      </c>
      <c r="R166" s="61">
        <v>2</v>
      </c>
      <c r="S166" s="263">
        <v>9105639</v>
      </c>
      <c r="T166" s="61" t="s">
        <v>1992</v>
      </c>
      <c r="V166" s="61">
        <v>2</v>
      </c>
      <c r="W166" s="61">
        <v>2</v>
      </c>
      <c r="X166" s="263">
        <v>9105640</v>
      </c>
      <c r="Y166" s="61" t="s">
        <v>1992</v>
      </c>
    </row>
    <row r="167" spans="17:25">
      <c r="Q167" s="61">
        <v>2</v>
      </c>
      <c r="R167" s="61">
        <v>2</v>
      </c>
      <c r="S167" s="263">
        <v>9105643</v>
      </c>
      <c r="T167" s="61" t="s">
        <v>1993</v>
      </c>
      <c r="V167" s="61">
        <v>2</v>
      </c>
      <c r="W167" s="61">
        <v>2</v>
      </c>
      <c r="X167" s="263">
        <v>9105644</v>
      </c>
      <c r="Y167" s="61" t="s">
        <v>1993</v>
      </c>
    </row>
    <row r="168" spans="17:25">
      <c r="Q168" s="61">
        <v>2</v>
      </c>
      <c r="R168" s="61">
        <v>2</v>
      </c>
      <c r="S168" s="263">
        <v>9105647</v>
      </c>
      <c r="T168" s="61" t="s">
        <v>1994</v>
      </c>
      <c r="V168" s="61">
        <v>2</v>
      </c>
      <c r="W168" s="61">
        <v>2</v>
      </c>
      <c r="X168" s="263">
        <v>9105648</v>
      </c>
      <c r="Y168" s="61" t="s">
        <v>1994</v>
      </c>
    </row>
    <row r="169" spans="17:25">
      <c r="Q169" s="61">
        <v>2</v>
      </c>
      <c r="R169" s="61">
        <v>2</v>
      </c>
      <c r="S169" s="263">
        <v>9105651</v>
      </c>
      <c r="T169" s="61" t="s">
        <v>1995</v>
      </c>
      <c r="V169" s="61">
        <v>2</v>
      </c>
      <c r="W169" s="61">
        <v>2</v>
      </c>
      <c r="X169" s="263">
        <v>9105652</v>
      </c>
      <c r="Y169" s="61" t="s">
        <v>1995</v>
      </c>
    </row>
    <row r="170" spans="17:25">
      <c r="Q170" s="61">
        <v>2</v>
      </c>
      <c r="R170" s="61">
        <v>2</v>
      </c>
      <c r="S170" s="263">
        <v>9105655</v>
      </c>
      <c r="T170" s="61" t="s">
        <v>1996</v>
      </c>
      <c r="V170" s="61">
        <v>2</v>
      </c>
      <c r="W170" s="61">
        <v>2</v>
      </c>
      <c r="X170" s="263">
        <v>9105656</v>
      </c>
      <c r="Y170" s="61" t="s">
        <v>1996</v>
      </c>
    </row>
    <row r="171" spans="17:25">
      <c r="Q171" s="61">
        <v>2</v>
      </c>
      <c r="R171" s="61">
        <v>2</v>
      </c>
      <c r="S171" s="263">
        <v>9105659</v>
      </c>
      <c r="T171" s="61" t="s">
        <v>1997</v>
      </c>
      <c r="V171" s="61">
        <v>2</v>
      </c>
      <c r="W171" s="61">
        <v>2</v>
      </c>
      <c r="X171" s="263">
        <v>9105660</v>
      </c>
      <c r="Y171" s="61" t="s">
        <v>1997</v>
      </c>
    </row>
    <row r="172" spans="17:25">
      <c r="Q172" s="61">
        <v>2</v>
      </c>
      <c r="R172" s="61">
        <v>3</v>
      </c>
      <c r="S172" s="61" t="s">
        <v>1902</v>
      </c>
      <c r="T172" s="61">
        <v>0</v>
      </c>
      <c r="V172" s="61">
        <v>2</v>
      </c>
      <c r="W172" s="61">
        <v>3</v>
      </c>
      <c r="X172" s="61" t="s">
        <v>1902</v>
      </c>
      <c r="Y172" s="61">
        <v>0</v>
      </c>
    </row>
    <row r="173" spans="17:25">
      <c r="Q173" s="61">
        <v>2</v>
      </c>
      <c r="R173" s="61">
        <v>3</v>
      </c>
      <c r="S173" s="263">
        <v>9105661</v>
      </c>
      <c r="T173" s="61" t="s">
        <v>1991</v>
      </c>
      <c r="V173" s="61">
        <v>2</v>
      </c>
      <c r="W173" s="61">
        <v>3</v>
      </c>
      <c r="X173" s="263">
        <v>9105662</v>
      </c>
      <c r="Y173" s="61" t="s">
        <v>1991</v>
      </c>
    </row>
    <row r="174" spans="17:25">
      <c r="Q174" s="61">
        <v>2</v>
      </c>
      <c r="R174" s="61">
        <v>3</v>
      </c>
      <c r="S174" s="263">
        <v>9105665</v>
      </c>
      <c r="T174" s="61" t="s">
        <v>1992</v>
      </c>
      <c r="V174" s="61">
        <v>2</v>
      </c>
      <c r="W174" s="61">
        <v>3</v>
      </c>
      <c r="X174" s="263">
        <v>9105666</v>
      </c>
      <c r="Y174" s="61" t="s">
        <v>1992</v>
      </c>
    </row>
    <row r="175" spans="17:25">
      <c r="Q175" s="61">
        <v>2</v>
      </c>
      <c r="R175" s="61">
        <v>3</v>
      </c>
      <c r="S175" s="263">
        <v>9105669</v>
      </c>
      <c r="T175" s="61" t="s">
        <v>1993</v>
      </c>
      <c r="V175" s="61">
        <v>2</v>
      </c>
      <c r="W175" s="61">
        <v>3</v>
      </c>
      <c r="X175" s="263">
        <v>9105670</v>
      </c>
      <c r="Y175" s="61" t="s">
        <v>1993</v>
      </c>
    </row>
    <row r="176" spans="17:25">
      <c r="Q176" s="61">
        <v>2</v>
      </c>
      <c r="R176" s="61">
        <v>3</v>
      </c>
      <c r="S176" s="263">
        <v>9105673</v>
      </c>
      <c r="T176" s="61" t="s">
        <v>1994</v>
      </c>
      <c r="V176" s="61">
        <v>2</v>
      </c>
      <c r="W176" s="61">
        <v>3</v>
      </c>
      <c r="X176" s="263">
        <v>9105674</v>
      </c>
      <c r="Y176" s="61" t="s">
        <v>1994</v>
      </c>
    </row>
    <row r="177" spans="17:25">
      <c r="Q177" s="61">
        <v>2</v>
      </c>
      <c r="R177" s="61">
        <v>3</v>
      </c>
      <c r="S177" s="263">
        <v>9105677</v>
      </c>
      <c r="T177" s="61" t="s">
        <v>1995</v>
      </c>
      <c r="V177" s="61">
        <v>2</v>
      </c>
      <c r="W177" s="61">
        <v>3</v>
      </c>
      <c r="X177" s="263">
        <v>9105678</v>
      </c>
      <c r="Y177" s="61" t="s">
        <v>1995</v>
      </c>
    </row>
    <row r="178" spans="17:25">
      <c r="Q178" s="61">
        <v>2</v>
      </c>
      <c r="R178" s="61">
        <v>3</v>
      </c>
      <c r="S178" s="263">
        <v>9105682</v>
      </c>
      <c r="T178" s="61" t="s">
        <v>1996</v>
      </c>
      <c r="V178" s="61">
        <v>2</v>
      </c>
      <c r="W178" s="61">
        <v>3</v>
      </c>
      <c r="X178" s="263">
        <v>9105683</v>
      </c>
      <c r="Y178" s="61" t="s">
        <v>1996</v>
      </c>
    </row>
    <row r="179" spans="17:25">
      <c r="Q179" s="61">
        <v>2</v>
      </c>
      <c r="R179" s="61">
        <v>3</v>
      </c>
      <c r="S179" s="263">
        <v>9105686</v>
      </c>
      <c r="T179" s="61" t="s">
        <v>1997</v>
      </c>
      <c r="V179" s="61">
        <v>2</v>
      </c>
      <c r="W179" s="61">
        <v>3</v>
      </c>
      <c r="X179" s="263">
        <v>9105687</v>
      </c>
      <c r="Y179" s="61" t="s">
        <v>1997</v>
      </c>
    </row>
    <row r="180" spans="17:25">
      <c r="Q180" s="61">
        <v>2</v>
      </c>
      <c r="R180" s="61">
        <v>4</v>
      </c>
      <c r="S180" s="61" t="s">
        <v>1902</v>
      </c>
      <c r="T180" s="61">
        <v>0</v>
      </c>
      <c r="V180" s="61">
        <v>2</v>
      </c>
      <c r="W180" s="61">
        <v>4</v>
      </c>
      <c r="X180" s="61" t="s">
        <v>1902</v>
      </c>
      <c r="Y180" s="61">
        <v>0</v>
      </c>
    </row>
    <row r="181" spans="17:25">
      <c r="Q181" s="61">
        <v>2</v>
      </c>
      <c r="R181" s="61">
        <v>4</v>
      </c>
      <c r="S181" s="263">
        <v>9111305</v>
      </c>
      <c r="T181" s="61" t="s">
        <v>1991</v>
      </c>
      <c r="V181" s="61">
        <v>2</v>
      </c>
      <c r="W181" s="61">
        <v>4</v>
      </c>
      <c r="X181" s="263">
        <v>9111306</v>
      </c>
      <c r="Y181" s="61" t="s">
        <v>1991</v>
      </c>
    </row>
    <row r="182" spans="17:25">
      <c r="Q182" s="61">
        <v>2</v>
      </c>
      <c r="R182" s="61">
        <v>4</v>
      </c>
      <c r="S182" s="263">
        <v>9099957</v>
      </c>
      <c r="T182" s="61" t="s">
        <v>1992</v>
      </c>
      <c r="V182" s="61">
        <v>2</v>
      </c>
      <c r="W182" s="61">
        <v>4</v>
      </c>
      <c r="X182" s="263">
        <v>9099958</v>
      </c>
      <c r="Y182" s="61" t="s">
        <v>1992</v>
      </c>
    </row>
    <row r="183" spans="17:25">
      <c r="Q183" s="61">
        <v>2</v>
      </c>
      <c r="R183" s="61">
        <v>4</v>
      </c>
      <c r="S183" s="263">
        <v>9099961</v>
      </c>
      <c r="T183" s="61" t="s">
        <v>1993</v>
      </c>
      <c r="V183" s="61">
        <v>2</v>
      </c>
      <c r="W183" s="61">
        <v>4</v>
      </c>
      <c r="X183" s="263">
        <v>9099962</v>
      </c>
      <c r="Y183" s="61" t="s">
        <v>1993</v>
      </c>
    </row>
    <row r="184" spans="17:25">
      <c r="Q184" s="61">
        <v>2</v>
      </c>
      <c r="R184" s="61">
        <v>4</v>
      </c>
      <c r="S184" s="263">
        <v>9099965</v>
      </c>
      <c r="T184" s="61" t="s">
        <v>1994</v>
      </c>
      <c r="V184" s="61">
        <v>2</v>
      </c>
      <c r="W184" s="61">
        <v>4</v>
      </c>
      <c r="X184" s="263">
        <v>9099966</v>
      </c>
      <c r="Y184" s="61" t="s">
        <v>1994</v>
      </c>
    </row>
    <row r="185" spans="17:25">
      <c r="Q185" s="61">
        <v>2</v>
      </c>
      <c r="R185" s="61">
        <v>4</v>
      </c>
      <c r="S185" s="263">
        <v>9099967</v>
      </c>
      <c r="T185" s="61" t="s">
        <v>1995</v>
      </c>
      <c r="V185" s="61">
        <v>2</v>
      </c>
      <c r="W185" s="61">
        <v>4</v>
      </c>
      <c r="X185" s="263">
        <v>9099968</v>
      </c>
      <c r="Y185" s="61" t="s">
        <v>1995</v>
      </c>
    </row>
    <row r="186" spans="17:25">
      <c r="Q186" s="61">
        <v>2</v>
      </c>
      <c r="R186" s="61">
        <v>4</v>
      </c>
      <c r="S186" s="263">
        <v>9099969</v>
      </c>
      <c r="T186" s="61" t="s">
        <v>1996</v>
      </c>
      <c r="V186" s="61">
        <v>2</v>
      </c>
      <c r="W186" s="61">
        <v>4</v>
      </c>
      <c r="X186" s="263">
        <v>9099970</v>
      </c>
      <c r="Y186" s="61" t="s">
        <v>1996</v>
      </c>
    </row>
    <row r="187" spans="17:25">
      <c r="Q187" s="61">
        <v>2</v>
      </c>
      <c r="R187" s="61">
        <v>4</v>
      </c>
      <c r="S187" s="263">
        <v>9111311</v>
      </c>
      <c r="T187" s="61" t="s">
        <v>1997</v>
      </c>
      <c r="V187" s="61">
        <v>2</v>
      </c>
      <c r="W187" s="61">
        <v>4</v>
      </c>
      <c r="X187" s="263">
        <v>9111312</v>
      </c>
      <c r="Y187" s="61" t="s">
        <v>1997</v>
      </c>
    </row>
    <row r="188" spans="17:25">
      <c r="Q188" s="61">
        <v>3</v>
      </c>
      <c r="R188" s="61">
        <v>1</v>
      </c>
      <c r="S188" s="61" t="s">
        <v>1902</v>
      </c>
      <c r="T188" s="61">
        <v>0</v>
      </c>
      <c r="V188" s="61">
        <v>3</v>
      </c>
      <c r="W188" s="61">
        <v>1</v>
      </c>
      <c r="X188" s="61" t="s">
        <v>1902</v>
      </c>
      <c r="Y188" s="61">
        <v>0</v>
      </c>
    </row>
    <row r="189" spans="17:25">
      <c r="Q189" s="61">
        <v>3</v>
      </c>
      <c r="R189" s="61">
        <v>1</v>
      </c>
      <c r="S189" s="263" t="s">
        <v>1902</v>
      </c>
      <c r="T189" s="61" t="s">
        <v>1991</v>
      </c>
      <c r="V189" s="61">
        <v>3</v>
      </c>
      <c r="W189" s="61">
        <v>1</v>
      </c>
      <c r="X189" s="263" t="s">
        <v>1902</v>
      </c>
      <c r="Y189" s="61" t="s">
        <v>1991</v>
      </c>
    </row>
    <row r="190" spans="17:25">
      <c r="Q190" s="61">
        <v>3</v>
      </c>
      <c r="R190" s="61">
        <v>1</v>
      </c>
      <c r="S190" s="263" t="s">
        <v>1902</v>
      </c>
      <c r="T190" s="61" t="s">
        <v>1992</v>
      </c>
      <c r="V190" s="61">
        <v>3</v>
      </c>
      <c r="W190" s="61">
        <v>1</v>
      </c>
      <c r="X190" s="263" t="s">
        <v>1902</v>
      </c>
      <c r="Y190" s="61" t="s">
        <v>1992</v>
      </c>
    </row>
    <row r="191" spans="17:25">
      <c r="Q191" s="61">
        <v>3</v>
      </c>
      <c r="R191" s="61">
        <v>1</v>
      </c>
      <c r="S191" s="263" t="s">
        <v>1902</v>
      </c>
      <c r="T191" s="61" t="s">
        <v>1993</v>
      </c>
      <c r="V191" s="61">
        <v>3</v>
      </c>
      <c r="W191" s="61">
        <v>1</v>
      </c>
      <c r="X191" s="263" t="s">
        <v>1902</v>
      </c>
      <c r="Y191" s="61" t="s">
        <v>1993</v>
      </c>
    </row>
    <row r="192" spans="17:25">
      <c r="Q192" s="61">
        <v>3</v>
      </c>
      <c r="R192" s="61">
        <v>1</v>
      </c>
      <c r="S192" s="263" t="s">
        <v>1902</v>
      </c>
      <c r="T192" s="61" t="s">
        <v>1994</v>
      </c>
      <c r="V192" s="61">
        <v>3</v>
      </c>
      <c r="W192" s="61">
        <v>1</v>
      </c>
      <c r="X192" s="263" t="s">
        <v>1902</v>
      </c>
      <c r="Y192" s="61" t="s">
        <v>1994</v>
      </c>
    </row>
    <row r="193" spans="17:25">
      <c r="Q193" s="61">
        <v>3</v>
      </c>
      <c r="R193" s="61">
        <v>1</v>
      </c>
      <c r="S193" s="263" t="s">
        <v>1902</v>
      </c>
      <c r="T193" s="61" t="s">
        <v>1995</v>
      </c>
      <c r="V193" s="61">
        <v>3</v>
      </c>
      <c r="W193" s="61">
        <v>1</v>
      </c>
      <c r="X193" s="263" t="s">
        <v>1902</v>
      </c>
      <c r="Y193" s="61" t="s">
        <v>1995</v>
      </c>
    </row>
    <row r="194" spans="17:25">
      <c r="Q194" s="61">
        <v>3</v>
      </c>
      <c r="R194" s="61">
        <v>1</v>
      </c>
      <c r="S194" s="263" t="s">
        <v>1902</v>
      </c>
      <c r="T194" s="61" t="s">
        <v>1996</v>
      </c>
      <c r="V194" s="61">
        <v>3</v>
      </c>
      <c r="W194" s="61">
        <v>1</v>
      </c>
      <c r="X194" s="263" t="s">
        <v>1902</v>
      </c>
      <c r="Y194" s="61" t="s">
        <v>1996</v>
      </c>
    </row>
    <row r="195" spans="17:25">
      <c r="Q195" s="61">
        <v>3</v>
      </c>
      <c r="R195" s="61">
        <v>1</v>
      </c>
      <c r="S195" s="263" t="s">
        <v>1902</v>
      </c>
      <c r="T195" s="61" t="s">
        <v>1997</v>
      </c>
      <c r="V195" s="61">
        <v>3</v>
      </c>
      <c r="W195" s="61">
        <v>1</v>
      </c>
      <c r="X195" s="263" t="s">
        <v>1902</v>
      </c>
      <c r="Y195" s="61" t="s">
        <v>1997</v>
      </c>
    </row>
    <row r="196" spans="17:25">
      <c r="Q196" s="61">
        <v>3</v>
      </c>
      <c r="R196" s="61">
        <v>2</v>
      </c>
      <c r="S196" s="61" t="s">
        <v>1902</v>
      </c>
      <c r="T196" s="61">
        <v>0</v>
      </c>
      <c r="V196" s="61">
        <v>3</v>
      </c>
      <c r="W196" s="61">
        <v>2</v>
      </c>
      <c r="X196" s="61" t="s">
        <v>1902</v>
      </c>
      <c r="Y196" s="61">
        <v>0</v>
      </c>
    </row>
    <row r="197" spans="17:25">
      <c r="Q197" s="61">
        <v>3</v>
      </c>
      <c r="R197" s="61">
        <v>2</v>
      </c>
      <c r="S197" s="263" t="s">
        <v>1902</v>
      </c>
      <c r="T197" s="61" t="s">
        <v>1991</v>
      </c>
      <c r="V197" s="61">
        <v>3</v>
      </c>
      <c r="W197" s="61">
        <v>2</v>
      </c>
      <c r="X197" s="263" t="s">
        <v>1902</v>
      </c>
      <c r="Y197" s="61" t="s">
        <v>1991</v>
      </c>
    </row>
    <row r="198" spans="17:25">
      <c r="Q198" s="61">
        <v>3</v>
      </c>
      <c r="R198" s="61">
        <v>2</v>
      </c>
      <c r="S198" s="263" t="s">
        <v>1902</v>
      </c>
      <c r="T198" s="61" t="s">
        <v>1992</v>
      </c>
      <c r="V198" s="61">
        <v>3</v>
      </c>
      <c r="W198" s="61">
        <v>2</v>
      </c>
      <c r="X198" s="263" t="s">
        <v>1902</v>
      </c>
      <c r="Y198" s="61" t="s">
        <v>1992</v>
      </c>
    </row>
    <row r="199" spans="17:25">
      <c r="Q199" s="61">
        <v>3</v>
      </c>
      <c r="R199" s="61">
        <v>2</v>
      </c>
      <c r="S199" s="263" t="s">
        <v>1902</v>
      </c>
      <c r="T199" s="61" t="s">
        <v>1993</v>
      </c>
      <c r="V199" s="61">
        <v>3</v>
      </c>
      <c r="W199" s="61">
        <v>2</v>
      </c>
      <c r="X199" s="263" t="s">
        <v>1902</v>
      </c>
      <c r="Y199" s="61" t="s">
        <v>1993</v>
      </c>
    </row>
    <row r="200" spans="17:25">
      <c r="Q200" s="61">
        <v>3</v>
      </c>
      <c r="R200" s="61">
        <v>2</v>
      </c>
      <c r="S200" s="263" t="s">
        <v>1902</v>
      </c>
      <c r="T200" s="61" t="s">
        <v>1994</v>
      </c>
      <c r="V200" s="61">
        <v>3</v>
      </c>
      <c r="W200" s="61">
        <v>2</v>
      </c>
      <c r="X200" s="263" t="s">
        <v>1902</v>
      </c>
      <c r="Y200" s="61" t="s">
        <v>1994</v>
      </c>
    </row>
    <row r="201" spans="17:25">
      <c r="Q201" s="61">
        <v>3</v>
      </c>
      <c r="R201" s="61">
        <v>2</v>
      </c>
      <c r="S201" s="263" t="s">
        <v>1902</v>
      </c>
      <c r="T201" s="61" t="s">
        <v>1995</v>
      </c>
      <c r="V201" s="61">
        <v>3</v>
      </c>
      <c r="W201" s="61">
        <v>2</v>
      </c>
      <c r="X201" s="263" t="s">
        <v>1902</v>
      </c>
      <c r="Y201" s="61" t="s">
        <v>1995</v>
      </c>
    </row>
    <row r="202" spans="17:25">
      <c r="Q202" s="61">
        <v>3</v>
      </c>
      <c r="R202" s="61">
        <v>2</v>
      </c>
      <c r="S202" s="263" t="s">
        <v>1902</v>
      </c>
      <c r="T202" s="61" t="s">
        <v>1996</v>
      </c>
      <c r="V202" s="61">
        <v>3</v>
      </c>
      <c r="W202" s="61">
        <v>2</v>
      </c>
      <c r="X202" s="263" t="s">
        <v>1902</v>
      </c>
      <c r="Y202" s="61" t="s">
        <v>1996</v>
      </c>
    </row>
    <row r="203" spans="17:25">
      <c r="Q203" s="61">
        <v>3</v>
      </c>
      <c r="R203" s="61">
        <v>2</v>
      </c>
      <c r="S203" s="263" t="s">
        <v>1902</v>
      </c>
      <c r="T203" s="61" t="s">
        <v>1997</v>
      </c>
      <c r="V203" s="61">
        <v>3</v>
      </c>
      <c r="W203" s="61">
        <v>2</v>
      </c>
      <c r="X203" s="263" t="s">
        <v>1902</v>
      </c>
      <c r="Y203" s="61" t="s">
        <v>1997</v>
      </c>
    </row>
    <row r="204" spans="17:25">
      <c r="Q204" s="61">
        <v>3</v>
      </c>
      <c r="R204" s="61">
        <v>3</v>
      </c>
      <c r="S204" s="61" t="s">
        <v>1902</v>
      </c>
      <c r="T204" s="61">
        <v>0</v>
      </c>
      <c r="V204" s="61">
        <v>3</v>
      </c>
      <c r="W204" s="61">
        <v>3</v>
      </c>
      <c r="X204" s="61" t="s">
        <v>1902</v>
      </c>
      <c r="Y204" s="61">
        <v>0</v>
      </c>
    </row>
    <row r="205" spans="17:25">
      <c r="Q205" s="61">
        <v>3</v>
      </c>
      <c r="R205" s="61">
        <v>3</v>
      </c>
      <c r="S205" s="263">
        <v>9049306</v>
      </c>
      <c r="T205" s="61" t="s">
        <v>1991</v>
      </c>
      <c r="V205" s="61">
        <v>3</v>
      </c>
      <c r="W205" s="61">
        <v>3</v>
      </c>
      <c r="X205" s="263">
        <v>9049307</v>
      </c>
      <c r="Y205" s="61" t="s">
        <v>1991</v>
      </c>
    </row>
    <row r="206" spans="17:25">
      <c r="Q206" s="61">
        <v>3</v>
      </c>
      <c r="R206" s="61">
        <v>3</v>
      </c>
      <c r="S206" s="263">
        <v>9047647</v>
      </c>
      <c r="T206" s="61" t="s">
        <v>1992</v>
      </c>
      <c r="V206" s="61">
        <v>3</v>
      </c>
      <c r="W206" s="61">
        <v>3</v>
      </c>
      <c r="X206" s="263">
        <v>9047648</v>
      </c>
      <c r="Y206" s="61" t="s">
        <v>1992</v>
      </c>
    </row>
    <row r="207" spans="17:25">
      <c r="Q207" s="61">
        <v>3</v>
      </c>
      <c r="R207" s="61">
        <v>3</v>
      </c>
      <c r="S207" s="263">
        <v>9047662</v>
      </c>
      <c r="T207" s="61" t="s">
        <v>1993</v>
      </c>
      <c r="V207" s="61">
        <v>3</v>
      </c>
      <c r="W207" s="61">
        <v>3</v>
      </c>
      <c r="X207" s="263">
        <v>9047666</v>
      </c>
      <c r="Y207" s="61" t="s">
        <v>1993</v>
      </c>
    </row>
    <row r="208" spans="17:25">
      <c r="Q208" s="61">
        <v>3</v>
      </c>
      <c r="R208" s="61">
        <v>3</v>
      </c>
      <c r="S208" s="263">
        <v>9047735</v>
      </c>
      <c r="T208" s="61" t="s">
        <v>1994</v>
      </c>
      <c r="V208" s="61">
        <v>3</v>
      </c>
      <c r="W208" s="61">
        <v>3</v>
      </c>
      <c r="X208" s="263">
        <v>9047736</v>
      </c>
      <c r="Y208" s="61" t="s">
        <v>1994</v>
      </c>
    </row>
    <row r="209" spans="17:25">
      <c r="Q209" s="61">
        <v>3</v>
      </c>
      <c r="R209" s="61">
        <v>3</v>
      </c>
      <c r="S209" s="263">
        <v>9047751</v>
      </c>
      <c r="T209" s="61" t="s">
        <v>1995</v>
      </c>
      <c r="V209" s="61">
        <v>3</v>
      </c>
      <c r="W209" s="61">
        <v>3</v>
      </c>
      <c r="X209" s="263">
        <v>9047752</v>
      </c>
      <c r="Y209" s="61" t="s">
        <v>1995</v>
      </c>
    </row>
    <row r="210" spans="17:25">
      <c r="Q210" s="61">
        <v>3</v>
      </c>
      <c r="R210" s="61">
        <v>3</v>
      </c>
      <c r="S210" s="263">
        <v>9047770</v>
      </c>
      <c r="T210" s="61" t="s">
        <v>1996</v>
      </c>
      <c r="V210" s="61">
        <v>3</v>
      </c>
      <c r="W210" s="61">
        <v>3</v>
      </c>
      <c r="X210" s="263">
        <v>9047771</v>
      </c>
      <c r="Y210" s="61" t="s">
        <v>1996</v>
      </c>
    </row>
    <row r="211" spans="17:25">
      <c r="Q211" s="61">
        <v>3</v>
      </c>
      <c r="R211" s="61">
        <v>3</v>
      </c>
      <c r="S211" s="263">
        <v>9047774</v>
      </c>
      <c r="T211" s="61" t="s">
        <v>1997</v>
      </c>
      <c r="V211" s="61">
        <v>3</v>
      </c>
      <c r="W211" s="61">
        <v>3</v>
      </c>
      <c r="X211" s="263">
        <v>9047775</v>
      </c>
      <c r="Y211" s="61" t="s">
        <v>1997</v>
      </c>
    </row>
    <row r="212" spans="17:25">
      <c r="Q212" s="61">
        <v>3</v>
      </c>
      <c r="R212" s="61">
        <v>4</v>
      </c>
      <c r="S212" s="61" t="s">
        <v>1902</v>
      </c>
      <c r="T212" s="61">
        <v>0</v>
      </c>
      <c r="V212" s="61">
        <v>3</v>
      </c>
      <c r="W212" s="61">
        <v>4</v>
      </c>
      <c r="X212" s="61" t="s">
        <v>1902</v>
      </c>
      <c r="Y212" s="61">
        <v>0</v>
      </c>
    </row>
    <row r="213" spans="17:25">
      <c r="Q213" s="61">
        <v>3</v>
      </c>
      <c r="R213" s="61">
        <v>4</v>
      </c>
      <c r="S213" s="263">
        <v>9111359</v>
      </c>
      <c r="T213" s="61" t="s">
        <v>1991</v>
      </c>
      <c r="V213" s="61">
        <v>3</v>
      </c>
      <c r="W213" s="61">
        <v>4</v>
      </c>
      <c r="X213" s="263">
        <v>9111360</v>
      </c>
      <c r="Y213" s="61" t="s">
        <v>1991</v>
      </c>
    </row>
    <row r="214" spans="17:25">
      <c r="Q214" s="61">
        <v>3</v>
      </c>
      <c r="R214" s="61">
        <v>4</v>
      </c>
      <c r="S214" s="263">
        <v>9105123</v>
      </c>
      <c r="T214" s="61" t="s">
        <v>1992</v>
      </c>
      <c r="V214" s="61">
        <v>3</v>
      </c>
      <c r="W214" s="61">
        <v>4</v>
      </c>
      <c r="X214" s="263">
        <v>9105124</v>
      </c>
      <c r="Y214" s="61" t="s">
        <v>1992</v>
      </c>
    </row>
    <row r="215" spans="17:25">
      <c r="Q215" s="61">
        <v>3</v>
      </c>
      <c r="R215" s="61">
        <v>4</v>
      </c>
      <c r="S215" s="263">
        <v>9105929</v>
      </c>
      <c r="T215" s="61" t="s">
        <v>1993</v>
      </c>
      <c r="V215" s="61">
        <v>3</v>
      </c>
      <c r="W215" s="61">
        <v>4</v>
      </c>
      <c r="X215" s="263">
        <v>9105931</v>
      </c>
      <c r="Y215" s="61" t="s">
        <v>1993</v>
      </c>
    </row>
    <row r="216" spans="17:25">
      <c r="Q216" s="61">
        <v>3</v>
      </c>
      <c r="R216" s="61">
        <v>4</v>
      </c>
      <c r="S216" s="263">
        <v>9105121</v>
      </c>
      <c r="T216" s="61" t="s">
        <v>1994</v>
      </c>
      <c r="V216" s="61">
        <v>3</v>
      </c>
      <c r="W216" s="61">
        <v>4</v>
      </c>
      <c r="X216" s="263">
        <v>9105122</v>
      </c>
      <c r="Y216" s="61" t="s">
        <v>1994</v>
      </c>
    </row>
    <row r="217" spans="17:25">
      <c r="Q217" s="61">
        <v>3</v>
      </c>
      <c r="R217" s="61">
        <v>4</v>
      </c>
      <c r="S217" s="263">
        <v>9105907</v>
      </c>
      <c r="T217" s="61" t="s">
        <v>1995</v>
      </c>
      <c r="V217" s="61">
        <v>3</v>
      </c>
      <c r="W217" s="61">
        <v>4</v>
      </c>
      <c r="X217" s="263">
        <v>9105908</v>
      </c>
      <c r="Y217" s="61" t="s">
        <v>1995</v>
      </c>
    </row>
    <row r="218" spans="17:25">
      <c r="Q218" s="61">
        <v>3</v>
      </c>
      <c r="R218" s="61">
        <v>4</v>
      </c>
      <c r="S218" s="263">
        <v>9105118</v>
      </c>
      <c r="T218" s="61" t="s">
        <v>1996</v>
      </c>
      <c r="V218" s="61">
        <v>3</v>
      </c>
      <c r="W218" s="61">
        <v>4</v>
      </c>
      <c r="X218" s="263">
        <v>9105119</v>
      </c>
      <c r="Y218" s="61" t="s">
        <v>1996</v>
      </c>
    </row>
    <row r="219" spans="17:25">
      <c r="Q219" s="61">
        <v>3</v>
      </c>
      <c r="R219" s="61">
        <v>4</v>
      </c>
      <c r="S219" s="263">
        <v>9111355</v>
      </c>
      <c r="T219" s="61" t="s">
        <v>1997</v>
      </c>
      <c r="V219" s="61">
        <v>3</v>
      </c>
      <c r="W219" s="61">
        <v>4</v>
      </c>
      <c r="X219" s="263">
        <v>9111356</v>
      </c>
      <c r="Y219" s="61" t="s">
        <v>1997</v>
      </c>
    </row>
    <row r="222" spans="17:25">
      <c r="Q222" s="61" t="s">
        <v>2006</v>
      </c>
      <c r="R222" s="61" t="s">
        <v>2007</v>
      </c>
      <c r="S222" s="61" t="s">
        <v>2009</v>
      </c>
      <c r="T222" s="61" t="s">
        <v>2008</v>
      </c>
    </row>
  </sheetData>
  <sheetProtection algorithmName="SHA-512" hashValue="BnwV/Md8kLyDJSVr8cRyMCWJLN813+GRpH92R/XBdJ3UBLYAikrdamFKgLHwra6haFIfeJlCTIG2Ex0K//5SLg==" saltValue="2xQsv8x//I5+9VXvQl7EFg==" spinCount="100000" sheet="1" objects="1" scenarios="1"/>
  <mergeCells count="60">
    <mergeCell ref="Q107:S107"/>
    <mergeCell ref="Q108:S108"/>
    <mergeCell ref="U108:W108"/>
    <mergeCell ref="Q122:T122"/>
    <mergeCell ref="Q87:S87"/>
    <mergeCell ref="U87:W87"/>
    <mergeCell ref="Q88:S88"/>
    <mergeCell ref="U88:W88"/>
    <mergeCell ref="Q97:S97"/>
    <mergeCell ref="Q98:S98"/>
    <mergeCell ref="U98:W98"/>
    <mergeCell ref="U75:X75"/>
    <mergeCell ref="B39:C39"/>
    <mergeCell ref="E39:F39"/>
    <mergeCell ref="B40:F40"/>
    <mergeCell ref="C41:F41"/>
    <mergeCell ref="C43:D43"/>
    <mergeCell ref="B44:F44"/>
    <mergeCell ref="T48:V48"/>
    <mergeCell ref="B46:F46"/>
    <mergeCell ref="C47:F47"/>
    <mergeCell ref="B48:D48"/>
    <mergeCell ref="T55:V55"/>
    <mergeCell ref="B17:F17"/>
    <mergeCell ref="D18:F18"/>
    <mergeCell ref="B38:D38"/>
    <mergeCell ref="E38:F38"/>
    <mergeCell ref="D19:F19"/>
    <mergeCell ref="D20:F20"/>
    <mergeCell ref="D21:F21"/>
    <mergeCell ref="D22:F22"/>
    <mergeCell ref="D23:F23"/>
    <mergeCell ref="D24:F24"/>
    <mergeCell ref="D25:F25"/>
    <mergeCell ref="B28:F28"/>
    <mergeCell ref="B35:F35"/>
    <mergeCell ref="E36:F36"/>
    <mergeCell ref="E37:F37"/>
    <mergeCell ref="Y18:Z18"/>
    <mergeCell ref="I9:M9"/>
    <mergeCell ref="I10:M10"/>
    <mergeCell ref="I11:M11"/>
    <mergeCell ref="I12:M12"/>
    <mergeCell ref="I13:M13"/>
    <mergeCell ref="I15:M15"/>
    <mergeCell ref="H16:L16"/>
    <mergeCell ref="N16:O16"/>
    <mergeCell ref="H14:M14"/>
    <mergeCell ref="I8:M8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B7:F7"/>
    <mergeCell ref="I7:M7"/>
  </mergeCells>
  <conditionalFormatting sqref="F8:F15">
    <cfRule type="containsBlanks" dxfId="265" priority="19">
      <formula>LEN(TRIM(F8))=0</formula>
    </cfRule>
  </conditionalFormatting>
  <conditionalFormatting sqref="D39">
    <cfRule type="cellIs" dxfId="264" priority="16" operator="notBetween">
      <formula>$T$23</formula>
      <formula>$T$26</formula>
    </cfRule>
  </conditionalFormatting>
  <conditionalFormatting sqref="F43">
    <cfRule type="containsBlanks" dxfId="263" priority="15">
      <formula>LEN(TRIM(F43))=0</formula>
    </cfRule>
  </conditionalFormatting>
  <conditionalFormatting sqref="E43">
    <cfRule type="cellIs" dxfId="262" priority="13" operator="greaterThan">
      <formula>$F$46</formula>
    </cfRule>
    <cfRule type="cellIs" dxfId="261" priority="14" operator="equal">
      <formula>0</formula>
    </cfRule>
  </conditionalFormatting>
  <conditionalFormatting sqref="E48">
    <cfRule type="cellIs" dxfId="260" priority="11" operator="equal">
      <formula>0</formula>
    </cfRule>
    <cfRule type="cellIs" priority="12" operator="greaterThan">
      <formula>$F$49</formula>
    </cfRule>
  </conditionalFormatting>
  <conditionalFormatting sqref="F48">
    <cfRule type="containsBlanks" dxfId="259" priority="10">
      <formula>LEN(TRIM(F48))=0</formula>
    </cfRule>
  </conditionalFormatting>
  <conditionalFormatting sqref="E8:E15">
    <cfRule type="cellIs" dxfId="258" priority="17" operator="greaterThan">
      <formula>0</formula>
    </cfRule>
    <cfRule type="cellIs" dxfId="257" priority="18" operator="equal">
      <formula>0</formula>
    </cfRule>
  </conditionalFormatting>
  <conditionalFormatting sqref="H6:O7">
    <cfRule type="expression" dxfId="256" priority="197">
      <formula>AND($C$19&gt;2500, $Q$28=2, $F$15&gt;0)</formula>
    </cfRule>
  </conditionalFormatting>
  <conditionalFormatting sqref="H16:L16">
    <cfRule type="expression" dxfId="255" priority="205">
      <formula>AND($C$19&gt;2500, $Q$28=2, $F$15&gt;0)</formula>
    </cfRule>
  </conditionalFormatting>
  <dataValidations count="12">
    <dataValidation allowBlank="1" showInputMessage="1" showErrorMessage="1" errorTitle="Внимание!" error="Ограничение хода (2-х дверный ≤50 мм ;3=х двернный от ≥45 мм до ≤55 мм)" sqref="F16"/>
    <dataValidation type="whole" allowBlank="1" showInputMessage="1" showErrorMessage="1" errorTitle="Внимание!" error="Максимальная толщина корпуса 26 мм!" sqref="F8">
      <formula1>0</formula1>
      <formula2>35</formula2>
    </dataValidation>
    <dataValidation type="whole" allowBlank="1" showInputMessage="1" showErrorMessage="1" errorTitle="Внимание!!!" error="Максимальное наложение 25 мм" sqref="F13">
      <formula1>0</formula1>
      <formula2>25</formula2>
    </dataValidation>
    <dataValidation type="whole" allowBlank="1" showInputMessage="1" showErrorMessage="1" sqref="F14">
      <formula1>20</formula1>
      <formula2>2000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errorTitle="Внимание!" error="Минимальная высота цоколя 60 мм" sqref="F15">
      <formula1>60</formula1>
      <formula2>2000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50 мм" sqref="F9">
      <formula1>16</formula1>
      <formula2>50</formula2>
    </dataValidation>
    <dataValidation type="whole" errorStyle="warning" allowBlank="1" showInputMessage="1" showErrorMessage="1" errorTitle="Внимание!" error="Рекомендованая высота 3000 мм" sqref="F10">
      <formula1>0</formula1>
      <formula2>3000</formula2>
    </dataValidation>
    <dataValidation type="whole" allowBlank="1" showInputMessage="1" showErrorMessage="1" errorTitle="Внимание!" error="Минимальная ширина шкафа 1200 мм_x000a_Максимальная ширина шкафа 4000 мм" sqref="F11">
      <formula1>1200</formula1>
      <formula2>4000</formula2>
    </dataValidation>
    <dataValidation errorStyle="warning" allowBlank="1" showInputMessage="1" showErrorMessage="1" errorTitle="Внимание!" error="Толщина дверей не должна превышать 19 мм" sqref="H16 M16:O16"/>
    <dataValidation type="whole" allowBlank="1" showInputMessage="1" showErrorMessage="1" errorTitle="Внимание!" error="Максимальная ширина шкафа 2500 мм" sqref="H18:O18 G16">
      <formula1>0</formula1>
      <formula2>2500</formula2>
    </dataValidation>
    <dataValidation type="whole" errorStyle="warning" allowBlank="1" showInputMessage="1" showErrorMessage="1" errorTitle="Внимание!" error="Рекомендованая высота 2300 мм" sqref="H17:O17 G15">
      <formula1>0</formula1>
      <formula2>2300</formula2>
    </dataValidation>
  </dataValidations>
  <hyperlinks>
    <hyperlink ref="B44:F44" location="Quadro!A1" display="Помощь в расчете ящика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1</xdr:col>
                    <xdr:colOff>3718560</xdr:colOff>
                    <xdr:row>1</xdr:row>
                    <xdr:rowOff>251460</xdr:rowOff>
                  </from>
                  <to>
                    <xdr:col>5</xdr:col>
                    <xdr:colOff>937260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251460</xdr:rowOff>
                  </from>
                  <to>
                    <xdr:col>5</xdr:col>
                    <xdr:colOff>937260</xdr:colOff>
                    <xdr:row>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2</xdr:col>
                    <xdr:colOff>7620</xdr:colOff>
                    <xdr:row>3</xdr:row>
                    <xdr:rowOff>251460</xdr:rowOff>
                  </from>
                  <to>
                    <xdr:col>6</xdr:col>
                    <xdr:colOff>0</xdr:colOff>
                    <xdr:row>4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243840</xdr:rowOff>
                  </from>
                  <to>
                    <xdr:col>5</xdr:col>
                    <xdr:colOff>937260</xdr:colOff>
                    <xdr:row>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>
                  <from>
                    <xdr:col>2</xdr:col>
                    <xdr:colOff>7620</xdr:colOff>
                    <xdr:row>39</xdr:row>
                    <xdr:rowOff>228600</xdr:rowOff>
                  </from>
                  <to>
                    <xdr:col>6</xdr:col>
                    <xdr:colOff>0</xdr:colOff>
                    <xdr:row>40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autoLine="0" autoPict="0">
                <anchor>
                  <from>
                    <xdr:col>2</xdr:col>
                    <xdr:colOff>7620</xdr:colOff>
                    <xdr:row>40</xdr:row>
                    <xdr:rowOff>251460</xdr:rowOff>
                  </from>
                  <to>
                    <xdr:col>5</xdr:col>
                    <xdr:colOff>937260</xdr:colOff>
                    <xdr:row>41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autoLine="0" autoPict="0">
                <anchor moveWithCells="1">
                  <from>
                    <xdr:col>1</xdr:col>
                    <xdr:colOff>3710940</xdr:colOff>
                    <xdr:row>45</xdr:row>
                    <xdr:rowOff>304800</xdr:rowOff>
                  </from>
                  <to>
                    <xdr:col>6</xdr:col>
                    <xdr:colOff>0</xdr:colOff>
                    <xdr:row>46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Drop Down 9">
              <controlPr defaultSize="0" autoLine="0" autoPict="0">
                <anchor moveWithCells="1">
                  <from>
                    <xdr:col>5</xdr:col>
                    <xdr:colOff>7620</xdr:colOff>
                    <xdr:row>15</xdr:row>
                    <xdr:rowOff>7620</xdr:rowOff>
                  </from>
                  <to>
                    <xdr:col>5</xdr:col>
                    <xdr:colOff>937260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theme="9"/>
  </sheetPr>
  <dimension ref="B1:AF220"/>
  <sheetViews>
    <sheetView showRowColHeaders="0" zoomScale="70" zoomScaleNormal="70" workbookViewId="0">
      <selection activeCell="H3" sqref="H3"/>
    </sheetView>
  </sheetViews>
  <sheetFormatPr defaultColWidth="9.21875" defaultRowHeight="14.4"/>
  <cols>
    <col min="1" max="1" width="1.21875" style="1" customWidth="1"/>
    <col min="2" max="2" width="53.21875" style="1" customWidth="1"/>
    <col min="3" max="3" width="14.21875" style="1" customWidth="1"/>
    <col min="4" max="4" width="11.5546875" style="1" bestFit="1" customWidth="1"/>
    <col min="5" max="5" width="1" style="1" customWidth="1"/>
    <col min="6" max="6" width="13.44140625" style="1" customWidth="1"/>
    <col min="7" max="7" width="2.44140625" style="1" customWidth="1"/>
    <col min="8" max="8" width="24.44140625" style="1" customWidth="1"/>
    <col min="9" max="12" width="12.77734375" style="1" customWidth="1"/>
    <col min="13" max="13" width="47.77734375" style="1" customWidth="1"/>
    <col min="14" max="14" width="8.21875" style="1" customWidth="1"/>
    <col min="15" max="15" width="12.77734375" style="1" customWidth="1"/>
    <col min="16" max="16" width="9.21875" style="1" customWidth="1"/>
    <col min="17" max="17" width="37.21875" style="1" hidden="1" customWidth="1"/>
    <col min="18" max="18" width="12.77734375" style="1" hidden="1" customWidth="1"/>
    <col min="19" max="19" width="23.44140625" style="1" hidden="1" customWidth="1"/>
    <col min="20" max="20" width="9.21875" style="1" hidden="1" customWidth="1"/>
    <col min="21" max="21" width="10.5546875" style="1" hidden="1" customWidth="1"/>
    <col min="22" max="22" width="15" style="1" hidden="1" customWidth="1"/>
    <col min="23" max="32" width="9.21875" style="1" hidden="1" customWidth="1"/>
    <col min="33" max="35" width="9.21875" style="1" customWidth="1"/>
    <col min="36" max="16384" width="9.21875" style="1"/>
  </cols>
  <sheetData>
    <row r="1" spans="2:28" ht="69" customHeight="1">
      <c r="B1" s="49"/>
      <c r="C1" s="354"/>
      <c r="D1" s="354"/>
      <c r="S1" s="2"/>
      <c r="T1" s="2" t="s">
        <v>25</v>
      </c>
      <c r="U1" s="2" t="s">
        <v>4</v>
      </c>
      <c r="V1" s="43" t="s">
        <v>1942</v>
      </c>
      <c r="W1" s="43" t="s">
        <v>1948</v>
      </c>
    </row>
    <row r="2" spans="2:28" ht="19.95" customHeight="1">
      <c r="B2" s="355" t="s">
        <v>1954</v>
      </c>
      <c r="C2" s="356"/>
      <c r="D2" s="356"/>
      <c r="E2" s="356"/>
      <c r="F2" s="357"/>
      <c r="G2" s="8"/>
      <c r="H2" s="41" t="s">
        <v>1906</v>
      </c>
      <c r="I2" s="358" t="s">
        <v>1907</v>
      </c>
      <c r="J2" s="358"/>
      <c r="K2" s="358"/>
      <c r="L2" s="358"/>
      <c r="M2" s="358"/>
      <c r="N2" s="41" t="s">
        <v>1908</v>
      </c>
      <c r="O2" s="41" t="s">
        <v>1909</v>
      </c>
      <c r="Q2" s="61" t="s">
        <v>1952</v>
      </c>
      <c r="S2" s="2" t="s">
        <v>23</v>
      </c>
      <c r="T2" s="15">
        <f>F10-F15+40</f>
        <v>40</v>
      </c>
      <c r="U2" s="2">
        <f>(F11-(F8-F13)*2+IF(Q10=2,F14,F14*2))/Q10</f>
        <v>0</v>
      </c>
      <c r="V2" s="42">
        <f>IF(T2&lt;41,,T2)</f>
        <v>0</v>
      </c>
      <c r="W2" s="42">
        <f>IF(U2&lt;31,,U2)</f>
        <v>0</v>
      </c>
      <c r="Y2" s="2" t="s">
        <v>1916</v>
      </c>
      <c r="Z2" s="2" t="s">
        <v>1917</v>
      </c>
      <c r="AA2" s="2" t="s">
        <v>1918</v>
      </c>
    </row>
    <row r="3" spans="2:28" ht="19.95" customHeight="1">
      <c r="B3" s="67" t="s">
        <v>0</v>
      </c>
      <c r="C3" s="359"/>
      <c r="D3" s="360"/>
      <c r="E3" s="360"/>
      <c r="F3" s="361"/>
      <c r="G3" s="8"/>
      <c r="H3" s="33">
        <v>9135004</v>
      </c>
      <c r="I3" s="362" t="str">
        <f>VLOOKUP(H3,Цены!$A:$B,2,0)</f>
        <v>КОМПЛЕКТ ПРОФИЛЕЙ TOPLINE XL ТИП 2, L4000, ПЕРФОРАЦИЯ, АЛЮМ.</v>
      </c>
      <c r="J3" s="363"/>
      <c r="K3" s="363"/>
      <c r="L3" s="363"/>
      <c r="M3" s="364"/>
      <c r="N3" s="33">
        <v>1</v>
      </c>
      <c r="O3" s="32">
        <f>IFERROR(VLOOKUP(H3,Цены!$A:$G,7,0)*N3,"-")</f>
        <v>0</v>
      </c>
      <c r="Q3" s="61" t="s">
        <v>2</v>
      </c>
      <c r="S3" s="2" t="s">
        <v>7</v>
      </c>
      <c r="T3" s="2">
        <f>F11-(F8*2)</f>
        <v>0</v>
      </c>
      <c r="U3" s="15">
        <f>F12-8-F29-F9</f>
        <v>-8</v>
      </c>
      <c r="V3" s="42">
        <f>IF(T3&lt;0,,T3)</f>
        <v>0</v>
      </c>
      <c r="W3" s="42">
        <f>IF(U3&lt;0,,U3)</f>
        <v>0</v>
      </c>
      <c r="Y3" s="2" t="s">
        <v>1919</v>
      </c>
      <c r="Z3" s="2">
        <v>9206249</v>
      </c>
      <c r="AA3" s="2">
        <v>9206252</v>
      </c>
    </row>
    <row r="4" spans="2:28" ht="19.95" customHeight="1">
      <c r="B4" s="67" t="s">
        <v>3</v>
      </c>
      <c r="C4" s="69"/>
      <c r="D4" s="70"/>
      <c r="E4" s="70"/>
      <c r="F4" s="71"/>
      <c r="G4" s="8"/>
      <c r="H4" s="33" t="str">
        <f>IFERROR(VLOOKUP(S43,U35:V41,2,0),"-")</f>
        <v>-</v>
      </c>
      <c r="I4" s="362" t="str">
        <f>IFERROR(VLOOKUP(H4,Цены!$A:$B,2,0),"-")</f>
        <v>-</v>
      </c>
      <c r="J4" s="363"/>
      <c r="K4" s="363"/>
      <c r="L4" s="363"/>
      <c r="M4" s="364"/>
      <c r="N4" s="33">
        <v>1</v>
      </c>
      <c r="O4" s="32" t="str">
        <f>IFERROR(VLOOKUP(H4,Цены!$A:$G,7,0)*N4,"-")</f>
        <v>-</v>
      </c>
      <c r="Q4" s="61" t="s">
        <v>1</v>
      </c>
      <c r="S4" s="2" t="s">
        <v>8</v>
      </c>
      <c r="T4" s="2">
        <f>F11-(F8*2)</f>
        <v>0</v>
      </c>
      <c r="U4" s="15">
        <f>F12-8-F29-F9</f>
        <v>-8</v>
      </c>
      <c r="V4" s="42">
        <f>IF(T4&lt;0,,T4)</f>
        <v>0</v>
      </c>
      <c r="W4" s="42">
        <f>IF(U4&lt;0,,U4)</f>
        <v>0</v>
      </c>
      <c r="Y4" s="2" t="s">
        <v>1920</v>
      </c>
      <c r="Z4" s="34">
        <v>9209756</v>
      </c>
      <c r="AA4" s="2">
        <v>9234187</v>
      </c>
    </row>
    <row r="5" spans="2:28" ht="19.95" customHeight="1">
      <c r="B5" s="67" t="s">
        <v>22</v>
      </c>
      <c r="C5" s="359"/>
      <c r="D5" s="360"/>
      <c r="E5" s="360"/>
      <c r="F5" s="361"/>
      <c r="G5" s="8"/>
      <c r="H5" s="33" t="str">
        <f>VLOOKUP(Q16,T49:U52,2,0)</f>
        <v>-</v>
      </c>
      <c r="I5" s="362" t="str">
        <f>IFERROR(VLOOKUP(H5,Цены!$A:$B,2,0),"-")</f>
        <v>-</v>
      </c>
      <c r="J5" s="363"/>
      <c r="K5" s="363"/>
      <c r="L5" s="363"/>
      <c r="M5" s="364"/>
      <c r="N5" s="33">
        <v>1</v>
      </c>
      <c r="O5" s="32" t="str">
        <f>IFERROR(VLOOKUP(H5,Цены!$A:$G,7,0)*N5,"-")</f>
        <v>-</v>
      </c>
      <c r="Q5" s="88">
        <v>1</v>
      </c>
      <c r="S5" s="2" t="s">
        <v>9</v>
      </c>
      <c r="T5" s="2">
        <f>F10-60-F15-(F8*2)</f>
        <v>-60</v>
      </c>
      <c r="U5" s="15">
        <f>F12-8-F29-F9</f>
        <v>-8</v>
      </c>
      <c r="V5" s="42">
        <f>IF(T5&lt;0,,T5)</f>
        <v>0</v>
      </c>
      <c r="W5" s="42">
        <f t="shared" ref="W5:W9" si="0">IF(U5&lt;31,,U5)</f>
        <v>0</v>
      </c>
    </row>
    <row r="6" spans="2:28" ht="19.95" customHeight="1">
      <c r="B6" s="67" t="s">
        <v>1911</v>
      </c>
      <c r="C6" s="69"/>
      <c r="D6" s="70"/>
      <c r="E6" s="70"/>
      <c r="F6" s="71"/>
      <c r="G6" s="8"/>
      <c r="H6" s="33" t="str">
        <f>VLOOKUP(Q16,T49:V52,3,0)</f>
        <v>-</v>
      </c>
      <c r="I6" s="351" t="str">
        <f>IFERROR(VLOOKUP(H6,Цены!$A:$B,2,0),"-")</f>
        <v>-</v>
      </c>
      <c r="J6" s="352"/>
      <c r="K6" s="352"/>
      <c r="L6" s="352"/>
      <c r="M6" s="353"/>
      <c r="N6" s="33">
        <v>1</v>
      </c>
      <c r="O6" s="32" t="str">
        <f>IFERROR(VLOOKUP(H6,Цены!$A:$G,7,0)*N6,"-")</f>
        <v>-</v>
      </c>
      <c r="S6" s="2" t="s">
        <v>1941</v>
      </c>
      <c r="T6" s="2">
        <f>F11-(F8*2)</f>
        <v>0</v>
      </c>
      <c r="U6" s="2"/>
      <c r="V6" s="42">
        <f>IF(T6&lt;0,,T6)</f>
        <v>0</v>
      </c>
      <c r="W6" s="42">
        <f t="shared" si="0"/>
        <v>0</v>
      </c>
      <c r="Y6" s="2"/>
      <c r="Z6" s="2" t="s">
        <v>1917</v>
      </c>
      <c r="AA6" s="2" t="s">
        <v>1918</v>
      </c>
      <c r="AB6" s="2" t="s">
        <v>1925</v>
      </c>
    </row>
    <row r="7" spans="2:28" ht="19.95" customHeight="1">
      <c r="B7" s="365"/>
      <c r="C7" s="365"/>
      <c r="D7" s="365"/>
      <c r="E7" s="365"/>
      <c r="F7" s="365"/>
      <c r="G7" s="8"/>
      <c r="H7" s="33" t="str">
        <f>VLOOKUP(Q10,T56:U58,2,0)</f>
        <v>-</v>
      </c>
      <c r="I7" s="351" t="str">
        <f>IFERROR(VLOOKUP(H7,Цены!$A:$B,2,0),"-")</f>
        <v>-</v>
      </c>
      <c r="J7" s="352"/>
      <c r="K7" s="352"/>
      <c r="L7" s="352"/>
      <c r="M7" s="353"/>
      <c r="N7" s="33">
        <v>1</v>
      </c>
      <c r="O7" s="32" t="str">
        <f>IFERROR(VLOOKUP(H7,Цены!$A:$G,7,0)*N7,"-")</f>
        <v>-</v>
      </c>
      <c r="Q7" s="61" t="s">
        <v>1950</v>
      </c>
      <c r="S7" s="2" t="s">
        <v>24</v>
      </c>
      <c r="T7" s="2">
        <f>F11-(F8*2)-2</f>
        <v>-2</v>
      </c>
      <c r="U7" s="2"/>
      <c r="V7" s="42">
        <f>IF(T7&lt;0,,T7)</f>
        <v>0</v>
      </c>
      <c r="W7" s="42">
        <f t="shared" si="0"/>
        <v>0</v>
      </c>
      <c r="Y7" s="2">
        <v>1</v>
      </c>
      <c r="Z7" s="2" t="s">
        <v>1902</v>
      </c>
      <c r="AA7" s="2" t="s">
        <v>1902</v>
      </c>
      <c r="AB7" s="2" t="s">
        <v>1902</v>
      </c>
    </row>
    <row r="8" spans="2:28" ht="19.95" customHeight="1">
      <c r="B8" s="6" t="s">
        <v>2090</v>
      </c>
      <c r="C8" s="101" t="s">
        <v>2075</v>
      </c>
      <c r="D8" s="3"/>
      <c r="E8" s="5">
        <f>F8</f>
        <v>0</v>
      </c>
      <c r="F8" s="62"/>
      <c r="G8" s="8"/>
      <c r="H8" s="33" t="str">
        <f>IFERROR(VLOOKUP(Q28,Y6:AB10,2,0),"-")</f>
        <v>-</v>
      </c>
      <c r="I8" s="351" t="str">
        <f>IFERROR(VLOOKUP(H8,Цены!$A:$B,2,0),"-")</f>
        <v>-</v>
      </c>
      <c r="J8" s="352"/>
      <c r="K8" s="352"/>
      <c r="L8" s="352"/>
      <c r="M8" s="353"/>
      <c r="N8" s="33" t="str">
        <f>IFERROR(VLOOKUP(Q10,Y29:Z30,2,0),"-")</f>
        <v>-</v>
      </c>
      <c r="O8" s="32" t="str">
        <f>IFERROR(VLOOKUP(H8,Цены!$A:$G,7,0)*N8,"-")</f>
        <v>-</v>
      </c>
      <c r="Q8" s="61">
        <v>2</v>
      </c>
      <c r="S8" s="2" t="s">
        <v>5</v>
      </c>
      <c r="T8" s="44">
        <f>F10</f>
        <v>0</v>
      </c>
      <c r="U8" s="2">
        <f>VLOOKUP(Q16,S12:U15,MATCH(B20,S11:U11,0),0)</f>
        <v>0</v>
      </c>
      <c r="V8" s="42">
        <f>IF(T8&lt;0,,T8)</f>
        <v>0</v>
      </c>
      <c r="W8" s="42">
        <f t="shared" si="0"/>
        <v>0</v>
      </c>
      <c r="Y8" s="2">
        <v>2</v>
      </c>
      <c r="Z8" s="2" t="e">
        <f>VLOOKUP(F9,Y19:Z22,2,0)</f>
        <v>#N/A</v>
      </c>
      <c r="AA8" s="2" t="e">
        <f>VLOOKUP(F9,Y24:Z27,2,0)</f>
        <v>#N/A</v>
      </c>
      <c r="AB8" s="2" t="s">
        <v>1902</v>
      </c>
    </row>
    <row r="9" spans="2:28" ht="19.95" customHeight="1">
      <c r="B9" s="2" t="s">
        <v>2089</v>
      </c>
      <c r="C9" s="101" t="s">
        <v>2076</v>
      </c>
      <c r="D9" s="3"/>
      <c r="E9" s="5">
        <f>F9</f>
        <v>0</v>
      </c>
      <c r="F9" s="63"/>
      <c r="G9" s="8"/>
      <c r="H9" s="33" t="str">
        <f>IFERROR(VLOOKUP(Q28,Y6:AB10,3,0),"-")</f>
        <v>-</v>
      </c>
      <c r="I9" s="351" t="str">
        <f>IFERROR(VLOOKUP(H9,Цены!$A:$B,2,0),"-")</f>
        <v>-</v>
      </c>
      <c r="J9" s="352"/>
      <c r="K9" s="352"/>
      <c r="L9" s="352"/>
      <c r="M9" s="353"/>
      <c r="N9" s="33" t="str">
        <f>IFERROR(VLOOKUP(Q10,Y34:Z35,2,0),"-")</f>
        <v>-</v>
      </c>
      <c r="O9" s="32" t="str">
        <f>IFERROR(VLOOKUP(H9,Цены!$A:$G,7,0)*N9,"-")</f>
        <v>-</v>
      </c>
      <c r="Q9" s="61">
        <v>3</v>
      </c>
      <c r="S9" s="2" t="s">
        <v>6</v>
      </c>
      <c r="T9" s="44">
        <f>F10</f>
        <v>0</v>
      </c>
      <c r="U9" s="2">
        <f>VLOOKUP(Q16,S12:U15,MATCH(B21,S11:U11,0),0)</f>
        <v>0</v>
      </c>
      <c r="V9" s="42">
        <f>IF(T9&lt;0,,T9)</f>
        <v>0</v>
      </c>
      <c r="W9" s="42">
        <f t="shared" si="0"/>
        <v>0</v>
      </c>
      <c r="Y9" s="2">
        <v>3</v>
      </c>
      <c r="Z9" s="2" t="s">
        <v>1902</v>
      </c>
      <c r="AA9" s="2" t="s">
        <v>1902</v>
      </c>
      <c r="AB9" s="2">
        <v>9189775</v>
      </c>
    </row>
    <row r="10" spans="2:28" ht="19.95" customHeight="1">
      <c r="B10" s="2" t="s">
        <v>2088</v>
      </c>
      <c r="C10" s="101" t="s">
        <v>2077</v>
      </c>
      <c r="D10" s="3"/>
      <c r="E10" s="5">
        <f t="shared" ref="E10:E16" si="1">F10</f>
        <v>0</v>
      </c>
      <c r="F10" s="63"/>
      <c r="G10" s="8"/>
      <c r="H10" s="33" t="str">
        <f>IFERROR(VLOOKUP(Q28,Y7:AB10,4,0),"-")</f>
        <v>-</v>
      </c>
      <c r="I10" s="351" t="str">
        <f>IFERROR(VLOOKUP(H10,Цены!$A:$B,2,0),"-")</f>
        <v>-</v>
      </c>
      <c r="J10" s="352"/>
      <c r="K10" s="352"/>
      <c r="L10" s="352"/>
      <c r="M10" s="353"/>
      <c r="N10" s="33" t="str">
        <f>IFERROR(VLOOKUP(Q10,Y39:Z40,2,0),"-")</f>
        <v>-</v>
      </c>
      <c r="O10" s="32" t="str">
        <f>IFERROR(VLOOKUP(H10,Цены!$A:$G,7,0)*N10,"-")</f>
        <v>-</v>
      </c>
      <c r="Q10" s="88">
        <v>1</v>
      </c>
      <c r="S10" s="3"/>
      <c r="T10" s="3"/>
      <c r="U10" s="3"/>
      <c r="Y10" s="2">
        <v>4</v>
      </c>
      <c r="Z10" s="2" t="s">
        <v>1902</v>
      </c>
      <c r="AA10" s="2" t="s">
        <v>1902</v>
      </c>
      <c r="AB10" s="2" t="s">
        <v>1902</v>
      </c>
    </row>
    <row r="11" spans="2:28" ht="19.95" customHeight="1">
      <c r="B11" s="2" t="s">
        <v>2087</v>
      </c>
      <c r="C11" s="101" t="s">
        <v>2079</v>
      </c>
      <c r="D11" s="3"/>
      <c r="E11" s="5">
        <f t="shared" si="1"/>
        <v>0</v>
      </c>
      <c r="F11" s="63"/>
      <c r="G11" s="8"/>
      <c r="H11" s="33" t="str">
        <f t="array" ref="H11">INDEX(S123:S218,MATCH(Q65&amp;Q72&amp;S83,Q123:Q218&amp;R123:R218&amp;T123:T218,0))</f>
        <v>-</v>
      </c>
      <c r="I11" s="351" t="str">
        <f>IFERROR(VLOOKUP(H11,Цены!$A:$B,2,0),"-")</f>
        <v>-</v>
      </c>
      <c r="J11" s="352"/>
      <c r="K11" s="352"/>
      <c r="L11" s="352"/>
      <c r="M11" s="353"/>
      <c r="N11" s="54">
        <f>F45</f>
        <v>0</v>
      </c>
      <c r="O11" s="32" t="str">
        <f>IFERROR(VLOOKUP(H11,Цены!$A:$G,7,0)*N11,"-")</f>
        <v>-</v>
      </c>
      <c r="S11" s="2" t="s">
        <v>2022</v>
      </c>
      <c r="T11" s="2" t="s">
        <v>26</v>
      </c>
      <c r="U11" s="2" t="s">
        <v>27</v>
      </c>
      <c r="Y11" s="2"/>
      <c r="Z11" s="2"/>
      <c r="AA11" s="2"/>
      <c r="AB11" s="2"/>
    </row>
    <row r="12" spans="2:28" ht="19.95" customHeight="1">
      <c r="B12" s="2" t="s">
        <v>2086</v>
      </c>
      <c r="C12" s="101" t="s">
        <v>2078</v>
      </c>
      <c r="D12" s="3"/>
      <c r="E12" s="5">
        <f t="shared" si="1"/>
        <v>0</v>
      </c>
      <c r="F12" s="63"/>
      <c r="G12" s="8"/>
      <c r="H12" s="33" t="str">
        <f t="array" ref="H12">INDEX(X123:X218,MATCH(Q65&amp;Q72&amp;S83,V123:V218&amp;W123:W218&amp;Y125:Y220,0))</f>
        <v>-</v>
      </c>
      <c r="I12" s="351" t="str">
        <f>IFERROR(VLOOKUP(H12,Цены!$A:$B,2,0),"-")</f>
        <v>-</v>
      </c>
      <c r="J12" s="352"/>
      <c r="K12" s="352"/>
      <c r="L12" s="352"/>
      <c r="M12" s="353"/>
      <c r="N12" s="54">
        <f>F45</f>
        <v>0</v>
      </c>
      <c r="O12" s="32" t="str">
        <f>IFERROR(VLOOKUP(H12,Цены!$A:$G,7,0)*N12,"-")</f>
        <v>-</v>
      </c>
      <c r="Q12" s="61" t="s">
        <v>1949</v>
      </c>
      <c r="S12" s="2">
        <v>1</v>
      </c>
      <c r="T12" s="2">
        <v>0</v>
      </c>
      <c r="U12" s="2">
        <v>0</v>
      </c>
      <c r="Y12" s="2"/>
      <c r="Z12" s="2"/>
      <c r="AA12" s="2"/>
      <c r="AB12" s="2"/>
    </row>
    <row r="13" spans="2:28" ht="19.95" customHeight="1">
      <c r="B13" s="2" t="s">
        <v>2085</v>
      </c>
      <c r="C13" s="101" t="s">
        <v>2080</v>
      </c>
      <c r="D13" s="3"/>
      <c r="E13" s="5">
        <f t="shared" si="1"/>
        <v>0</v>
      </c>
      <c r="F13" s="63"/>
      <c r="G13" s="5"/>
      <c r="H13" s="33" t="str">
        <f>VLOOKUP(Q65,U75:V77,2,0)</f>
        <v>-</v>
      </c>
      <c r="I13" s="351" t="str">
        <f>IFERROR(VLOOKUP(H13,Цены!$A:$B,2,0),"-")</f>
        <v>-</v>
      </c>
      <c r="J13" s="352"/>
      <c r="K13" s="352"/>
      <c r="L13" s="352"/>
      <c r="M13" s="353"/>
      <c r="N13" s="54">
        <f>F45</f>
        <v>0</v>
      </c>
      <c r="O13" s="32" t="str">
        <f>IFERROR(VLOOKUP(H13,Цены!$A:$G,7,0)*N13,"-")</f>
        <v>-</v>
      </c>
      <c r="Q13" s="61" t="s">
        <v>11</v>
      </c>
      <c r="S13" s="2">
        <v>2</v>
      </c>
      <c r="T13" s="15">
        <f>F12-F9-8-F29</f>
        <v>-8</v>
      </c>
      <c r="U13" s="15">
        <f>F12-F9-8</f>
        <v>-8</v>
      </c>
      <c r="Y13" s="2"/>
      <c r="Z13" s="2"/>
      <c r="AA13" s="2"/>
      <c r="AB13" s="2"/>
    </row>
    <row r="14" spans="2:28" ht="19.95" customHeight="1">
      <c r="B14" s="2" t="s">
        <v>2084</v>
      </c>
      <c r="C14" s="101" t="s">
        <v>2081</v>
      </c>
      <c r="D14" s="3"/>
      <c r="E14" s="5">
        <f t="shared" si="1"/>
        <v>0</v>
      </c>
      <c r="F14" s="63"/>
      <c r="G14" s="5"/>
      <c r="H14" s="33" t="str">
        <f>VLOOKUP(Q65,U78:V80,2,0)</f>
        <v>-</v>
      </c>
      <c r="I14" s="351" t="str">
        <f>IFERROR(VLOOKUP(H14,Цены!$A:$B,2,0),"-")</f>
        <v>-</v>
      </c>
      <c r="J14" s="352"/>
      <c r="K14" s="352"/>
      <c r="L14" s="352"/>
      <c r="M14" s="353"/>
      <c r="N14" s="54">
        <f>F45</f>
        <v>0</v>
      </c>
      <c r="O14" s="32" t="str">
        <f>IFERROR(VLOOKUP(H14,Цены!$A:$G,7,0)*N14,"-")</f>
        <v>-</v>
      </c>
      <c r="Q14" s="61" t="s">
        <v>12</v>
      </c>
      <c r="S14" s="2">
        <v>3</v>
      </c>
      <c r="T14" s="15">
        <f>F12-F9-8</f>
        <v>-8</v>
      </c>
      <c r="U14" s="15">
        <f>F12-F9-8-F29</f>
        <v>-8</v>
      </c>
      <c r="Y14" s="2"/>
      <c r="Z14" s="2"/>
      <c r="AA14" s="2"/>
      <c r="AB14" s="2"/>
    </row>
    <row r="15" spans="2:28" ht="19.95" customHeight="1">
      <c r="B15" s="7" t="s">
        <v>2083</v>
      </c>
      <c r="C15" s="101" t="s">
        <v>2082</v>
      </c>
      <c r="D15" s="3"/>
      <c r="E15" s="5">
        <f t="shared" si="1"/>
        <v>0</v>
      </c>
      <c r="F15" s="64"/>
      <c r="G15" s="5"/>
      <c r="H15" s="33" t="str">
        <f>VLOOKUP(U67,X64:Y66,2,0)</f>
        <v>-</v>
      </c>
      <c r="I15" s="352" t="str">
        <f>IFERROR(VLOOKUP(H15,Цены!$A:$B,2,0),"-")</f>
        <v>-</v>
      </c>
      <c r="J15" s="352"/>
      <c r="K15" s="352"/>
      <c r="L15" s="352"/>
      <c r="M15" s="353"/>
      <c r="N15" s="54">
        <f>F50</f>
        <v>0</v>
      </c>
      <c r="O15" s="94" t="str">
        <f>IFERROR(VLOOKUP(H15,Цены!$A:$G,7,0)*N15,"-")</f>
        <v>-</v>
      </c>
      <c r="Q15" s="61" t="s">
        <v>1986</v>
      </c>
      <c r="S15" s="2">
        <v>4</v>
      </c>
      <c r="T15" s="15">
        <f>F12-F9-8-F29</f>
        <v>-8</v>
      </c>
      <c r="U15" s="15">
        <f>F12-F9-8-F29</f>
        <v>-8</v>
      </c>
      <c r="Y15" s="2"/>
      <c r="Z15" s="2"/>
      <c r="AA15" s="2"/>
      <c r="AB15" s="2"/>
    </row>
    <row r="16" spans="2:28" ht="28.8">
      <c r="B16" s="109" t="s">
        <v>2101</v>
      </c>
      <c r="C16" s="101" t="s">
        <v>1894</v>
      </c>
      <c r="D16" s="3"/>
      <c r="E16" s="5">
        <f t="shared" si="1"/>
        <v>0</v>
      </c>
      <c r="F16" s="87"/>
      <c r="G16" s="5"/>
      <c r="H16" s="410" t="s">
        <v>2074</v>
      </c>
      <c r="I16" s="411"/>
      <c r="J16" s="411"/>
      <c r="K16" s="411"/>
      <c r="L16" s="411"/>
      <c r="M16" s="100" t="s">
        <v>1927</v>
      </c>
      <c r="N16" s="408">
        <f>SUM(O3:O15)</f>
        <v>0</v>
      </c>
      <c r="O16" s="409"/>
      <c r="Q16" s="88">
        <v>1</v>
      </c>
    </row>
    <row r="17" spans="2:26" ht="17.100000000000001" customHeight="1">
      <c r="B17" s="365"/>
      <c r="C17" s="365"/>
      <c r="D17" s="365"/>
      <c r="E17" s="365"/>
      <c r="F17" s="365"/>
      <c r="G17" s="5"/>
      <c r="H17" s="5"/>
      <c r="I17" s="5"/>
      <c r="J17" s="5"/>
      <c r="K17" s="5"/>
      <c r="L17" s="5"/>
      <c r="M17" s="5"/>
      <c r="N17" s="5"/>
      <c r="O17" s="5"/>
      <c r="S17" s="2" t="s">
        <v>33</v>
      </c>
      <c r="T17" s="2">
        <v>2600</v>
      </c>
    </row>
    <row r="18" spans="2:26" ht="17.100000000000001" customHeight="1">
      <c r="B18" s="41" t="s">
        <v>10</v>
      </c>
      <c r="C18" s="59" t="s">
        <v>25</v>
      </c>
      <c r="D18" s="358" t="s">
        <v>4</v>
      </c>
      <c r="E18" s="358"/>
      <c r="F18" s="358"/>
      <c r="G18" s="5"/>
      <c r="H18" s="5"/>
      <c r="I18" s="5"/>
      <c r="J18" s="5"/>
      <c r="K18" s="5"/>
      <c r="L18" s="5"/>
      <c r="M18" s="5"/>
      <c r="N18" s="5"/>
      <c r="O18" s="5"/>
      <c r="Q18" s="61" t="s">
        <v>1985</v>
      </c>
      <c r="S18" s="2">
        <v>1</v>
      </c>
      <c r="T18" s="2">
        <v>0</v>
      </c>
      <c r="Y18" s="401" t="s">
        <v>1915</v>
      </c>
      <c r="Z18" s="401"/>
    </row>
    <row r="19" spans="2:26" ht="17.100000000000001" customHeight="1">
      <c r="B19" s="2" t="s">
        <v>1905</v>
      </c>
      <c r="C19" s="98">
        <f>SUM(V2)</f>
        <v>0</v>
      </c>
      <c r="D19" s="373">
        <f>SUM(W2)</f>
        <v>0</v>
      </c>
      <c r="E19" s="373"/>
      <c r="F19" s="373"/>
      <c r="G19" s="5"/>
      <c r="H19" s="5"/>
      <c r="I19" s="5"/>
      <c r="J19" s="5"/>
      <c r="K19" s="5"/>
      <c r="L19" s="5"/>
      <c r="M19" s="5"/>
      <c r="N19" s="5"/>
      <c r="O19" s="5"/>
      <c r="Q19" s="61" t="s">
        <v>1977</v>
      </c>
      <c r="S19" s="2">
        <v>2</v>
      </c>
      <c r="T19" s="2">
        <v>680</v>
      </c>
      <c r="Y19" s="35">
        <v>16</v>
      </c>
      <c r="Z19" s="35">
        <v>9206249</v>
      </c>
    </row>
    <row r="20" spans="2:26" ht="17.100000000000001" customHeight="1">
      <c r="B20" s="2" t="s">
        <v>26</v>
      </c>
      <c r="C20" s="98">
        <f>SUM(V8)</f>
        <v>0</v>
      </c>
      <c r="D20" s="373">
        <f>SUM(W8)</f>
        <v>0</v>
      </c>
      <c r="E20" s="373"/>
      <c r="F20" s="373"/>
      <c r="G20" s="5"/>
      <c r="H20" s="5"/>
      <c r="I20" s="5"/>
      <c r="J20" s="5"/>
      <c r="K20" s="5"/>
      <c r="L20" s="5"/>
      <c r="M20" s="5"/>
      <c r="N20" s="5"/>
      <c r="O20" s="5"/>
      <c r="Q20" s="61" t="s">
        <v>2023</v>
      </c>
      <c r="S20" s="2">
        <v>3</v>
      </c>
      <c r="T20" s="2">
        <v>800</v>
      </c>
      <c r="Y20" s="35">
        <v>19</v>
      </c>
      <c r="Z20" s="35">
        <v>9209756</v>
      </c>
    </row>
    <row r="21" spans="2:26" ht="17.100000000000001" customHeight="1">
      <c r="B21" s="2" t="s">
        <v>27</v>
      </c>
      <c r="C21" s="98">
        <f>SUM(V9)</f>
        <v>0</v>
      </c>
      <c r="D21" s="373">
        <f>SUM(W9)</f>
        <v>0</v>
      </c>
      <c r="E21" s="373"/>
      <c r="F21" s="373"/>
      <c r="G21" s="8"/>
      <c r="H21" s="5"/>
      <c r="I21" s="5"/>
      <c r="J21" s="5"/>
      <c r="K21" s="5"/>
      <c r="L21" s="5"/>
      <c r="M21" s="5"/>
      <c r="N21" s="5"/>
      <c r="O21" s="5"/>
      <c r="Q21" s="61" t="s">
        <v>1979</v>
      </c>
      <c r="S21" s="42" t="s">
        <v>1946</v>
      </c>
      <c r="T21" s="42"/>
      <c r="Y21" s="35">
        <v>15</v>
      </c>
      <c r="Z21" s="35">
        <v>9206249</v>
      </c>
    </row>
    <row r="22" spans="2:26" ht="17.100000000000001" customHeight="1">
      <c r="B22" s="2" t="s">
        <v>28</v>
      </c>
      <c r="C22" s="98">
        <f t="shared" ref="C22:D24" si="2">SUM(V3)</f>
        <v>0</v>
      </c>
      <c r="D22" s="373">
        <f t="shared" si="2"/>
        <v>0</v>
      </c>
      <c r="E22" s="373"/>
      <c r="F22" s="373"/>
      <c r="G22" s="10"/>
      <c r="H22" s="5"/>
      <c r="I22" s="5"/>
      <c r="J22" s="5"/>
      <c r="K22" s="5"/>
      <c r="L22" s="5"/>
      <c r="M22" s="5"/>
      <c r="N22" s="5"/>
      <c r="O22" s="5"/>
      <c r="Q22" s="88">
        <v>1</v>
      </c>
      <c r="Y22" s="35">
        <v>18</v>
      </c>
      <c r="Z22" s="35">
        <v>9209756</v>
      </c>
    </row>
    <row r="23" spans="2:26" ht="17.100000000000001" customHeight="1">
      <c r="B23" s="2" t="s">
        <v>29</v>
      </c>
      <c r="C23" s="98">
        <f t="shared" si="2"/>
        <v>0</v>
      </c>
      <c r="D23" s="373">
        <f>SUM(W4)</f>
        <v>0</v>
      </c>
      <c r="E23" s="373"/>
      <c r="F23" s="373"/>
      <c r="G23" s="9"/>
      <c r="L23" s="8"/>
      <c r="M23" s="8"/>
      <c r="N23" s="8"/>
      <c r="O23" s="8"/>
      <c r="S23" s="2">
        <f>(F9*C19*D19)/1000000000*VLOOKUP(Q5,S18:T20,2,0)</f>
        <v>0</v>
      </c>
      <c r="T23" s="1">
        <v>10</v>
      </c>
      <c r="Y23" s="85" t="s">
        <v>1921</v>
      </c>
      <c r="Z23" s="86"/>
    </row>
    <row r="24" spans="2:26" ht="17.100000000000001" customHeight="1">
      <c r="B24" s="2" t="s">
        <v>30</v>
      </c>
      <c r="C24" s="98">
        <f t="shared" si="2"/>
        <v>0</v>
      </c>
      <c r="D24" s="373">
        <f t="shared" si="2"/>
        <v>0</v>
      </c>
      <c r="E24" s="373"/>
      <c r="F24" s="373"/>
      <c r="G24" s="9"/>
      <c r="L24" s="10"/>
      <c r="M24" s="10"/>
      <c r="N24" s="10"/>
      <c r="O24" s="10"/>
      <c r="Q24" s="61" t="s">
        <v>1951</v>
      </c>
      <c r="S24" s="42" t="s">
        <v>37</v>
      </c>
      <c r="Y24" s="35">
        <v>16</v>
      </c>
      <c r="Z24" s="35">
        <v>9206252</v>
      </c>
    </row>
    <row r="25" spans="2:26" ht="17.100000000000001" customHeight="1">
      <c r="B25" s="2" t="s">
        <v>31</v>
      </c>
      <c r="C25" s="98">
        <f>SUM(V6)</f>
        <v>0</v>
      </c>
      <c r="D25" s="373">
        <f>F15</f>
        <v>0</v>
      </c>
      <c r="E25" s="373"/>
      <c r="F25" s="373"/>
      <c r="G25" s="9"/>
      <c r="L25" s="9"/>
      <c r="M25" s="9"/>
      <c r="N25" s="9"/>
      <c r="O25" s="9"/>
      <c r="Q25" s="61" t="s">
        <v>1912</v>
      </c>
      <c r="Y25" s="35">
        <v>15</v>
      </c>
      <c r="Z25" s="35">
        <v>9206252</v>
      </c>
    </row>
    <row r="26" spans="2:26" ht="17.100000000000001" customHeight="1">
      <c r="B26" s="7" t="s">
        <v>2073</v>
      </c>
      <c r="C26" s="105">
        <f>SUM(V7)</f>
        <v>0</v>
      </c>
      <c r="D26" s="3"/>
      <c r="E26" s="3"/>
      <c r="F26" s="5"/>
      <c r="G26" s="9"/>
      <c r="L26" s="9"/>
      <c r="M26" s="9"/>
      <c r="N26" s="9"/>
      <c r="O26" s="9"/>
      <c r="Q26" s="61" t="s">
        <v>1913</v>
      </c>
      <c r="S26" s="15">
        <f>S23+E40</f>
        <v>0</v>
      </c>
      <c r="T26" s="1">
        <v>80</v>
      </c>
      <c r="Y26" s="35">
        <v>19</v>
      </c>
      <c r="Z26" s="35">
        <v>9234187</v>
      </c>
    </row>
    <row r="27" spans="2:26" ht="17.100000000000001" customHeight="1">
      <c r="B27" s="374" t="s">
        <v>13</v>
      </c>
      <c r="C27" s="374"/>
      <c r="D27" s="374"/>
      <c r="E27" s="374"/>
      <c r="F27" s="374"/>
      <c r="G27" s="9"/>
      <c r="L27" s="9"/>
      <c r="M27" s="9"/>
      <c r="N27" s="9"/>
      <c r="O27" s="9"/>
      <c r="Q27" s="61" t="s">
        <v>1914</v>
      </c>
      <c r="S27" s="42" t="s">
        <v>38</v>
      </c>
      <c r="Y27" s="1">
        <v>18</v>
      </c>
      <c r="Z27" s="1">
        <v>9234187</v>
      </c>
    </row>
    <row r="28" spans="2:26" ht="28.8">
      <c r="B28" s="11"/>
      <c r="C28" s="12" t="s">
        <v>20</v>
      </c>
      <c r="D28" s="10"/>
      <c r="E28" s="10"/>
      <c r="F28" s="11"/>
      <c r="G28" s="9"/>
      <c r="H28" s="9"/>
      <c r="I28" s="9"/>
      <c r="J28" s="9"/>
      <c r="K28" s="9"/>
      <c r="L28" s="9"/>
      <c r="M28" s="9"/>
      <c r="N28" s="9"/>
      <c r="O28" s="9"/>
      <c r="Q28" s="88">
        <v>1</v>
      </c>
      <c r="Y28" s="85" t="s">
        <v>1922</v>
      </c>
      <c r="Z28" s="86"/>
    </row>
    <row r="29" spans="2:26" ht="17.100000000000001" customHeight="1">
      <c r="B29" s="2" t="s">
        <v>14</v>
      </c>
      <c r="C29" s="13" t="s">
        <v>21</v>
      </c>
      <c r="D29" s="3"/>
      <c r="E29" s="3"/>
      <c r="F29" s="14">
        <f>SUM(S43)</f>
        <v>0</v>
      </c>
      <c r="G29" s="9"/>
      <c r="H29" s="9"/>
      <c r="I29" s="9"/>
      <c r="J29" s="9"/>
      <c r="K29" s="9"/>
      <c r="L29" s="9"/>
      <c r="M29" s="9"/>
      <c r="N29" s="9"/>
      <c r="O29" s="9"/>
      <c r="Y29" s="35">
        <v>2</v>
      </c>
      <c r="Z29" s="35">
        <v>3</v>
      </c>
    </row>
    <row r="30" spans="2:26" ht="17.100000000000001" customHeight="1">
      <c r="B30" s="2" t="s">
        <v>16</v>
      </c>
      <c r="C30" s="13" t="s">
        <v>1895</v>
      </c>
      <c r="D30" s="3"/>
      <c r="E30" s="3"/>
      <c r="F30" s="14">
        <f>SUM(F10-C19)</f>
        <v>0</v>
      </c>
      <c r="G30" s="5"/>
      <c r="H30" s="9"/>
      <c r="I30" s="9"/>
      <c r="J30" s="9"/>
      <c r="K30" s="9"/>
      <c r="L30" s="9"/>
      <c r="M30" s="9"/>
      <c r="N30" s="9"/>
      <c r="O30" s="9"/>
      <c r="Q30" s="61" t="s">
        <v>1953</v>
      </c>
      <c r="S30" s="2">
        <v>1</v>
      </c>
      <c r="T30" s="2">
        <v>60</v>
      </c>
      <c r="Y30" s="35">
        <v>3</v>
      </c>
      <c r="Z30" s="35">
        <v>4</v>
      </c>
    </row>
    <row r="31" spans="2:26" ht="17.100000000000001" customHeight="1">
      <c r="B31" s="2" t="s">
        <v>17</v>
      </c>
      <c r="C31" s="13" t="s">
        <v>1896</v>
      </c>
      <c r="D31" s="3"/>
      <c r="E31" s="3"/>
      <c r="F31" s="31">
        <f>SUM(R46)</f>
        <v>0</v>
      </c>
      <c r="G31" s="10"/>
      <c r="H31" s="9"/>
      <c r="I31" s="9"/>
      <c r="J31" s="9"/>
      <c r="K31" s="9"/>
      <c r="L31" s="9"/>
      <c r="M31" s="9"/>
      <c r="N31" s="9"/>
      <c r="O31" s="9"/>
      <c r="Q31" s="61" t="s">
        <v>1939</v>
      </c>
      <c r="S31" s="38">
        <v>2</v>
      </c>
      <c r="T31" s="2">
        <v>60</v>
      </c>
      <c r="Y31" s="35" t="s">
        <v>1923</v>
      </c>
      <c r="Z31" s="35">
        <v>6</v>
      </c>
    </row>
    <row r="32" spans="2:26" ht="17.100000000000001" customHeight="1">
      <c r="B32" s="80" t="s">
        <v>2059</v>
      </c>
      <c r="C32" s="81" t="s">
        <v>1960</v>
      </c>
      <c r="D32" s="3"/>
      <c r="E32" s="3"/>
      <c r="F32" s="83">
        <f>SUM(R58)</f>
        <v>0</v>
      </c>
      <c r="G32" s="10"/>
      <c r="H32" s="5"/>
      <c r="I32" s="5"/>
      <c r="J32" s="5"/>
      <c r="K32" s="5"/>
      <c r="L32" s="5"/>
      <c r="M32" s="5"/>
      <c r="N32" s="5"/>
      <c r="O32" s="5"/>
      <c r="Q32" s="61" t="s">
        <v>1940</v>
      </c>
      <c r="S32" s="38">
        <v>3</v>
      </c>
      <c r="T32" s="2">
        <v>60</v>
      </c>
      <c r="Y32"/>
      <c r="Z32"/>
    </row>
    <row r="33" spans="2:28" ht="17.100000000000001" customHeight="1">
      <c r="B33" s="79" t="s">
        <v>2060</v>
      </c>
      <c r="C33" s="82" t="s">
        <v>2058</v>
      </c>
      <c r="D33" s="3"/>
      <c r="E33" s="3"/>
      <c r="F33" s="84">
        <f>SUM(S62)</f>
        <v>0</v>
      </c>
      <c r="G33" s="5"/>
      <c r="H33" s="10"/>
      <c r="I33" s="10"/>
      <c r="J33" s="10"/>
      <c r="K33" s="10"/>
      <c r="L33" s="10"/>
      <c r="M33" s="10"/>
      <c r="N33" s="10"/>
      <c r="O33" s="10"/>
      <c r="Q33" s="88">
        <v>1</v>
      </c>
      <c r="S33" s="42" t="s">
        <v>1943</v>
      </c>
      <c r="T33" s="42">
        <f>VLOOKUP(Q33,S30:T32,2,0)</f>
        <v>60</v>
      </c>
      <c r="Y33" s="85" t="s">
        <v>1924</v>
      </c>
      <c r="Z33" s="86"/>
    </row>
    <row r="34" spans="2:28" ht="17.100000000000001" customHeight="1">
      <c r="B34" s="2" t="s">
        <v>18</v>
      </c>
      <c r="C34" s="13" t="s">
        <v>1897</v>
      </c>
      <c r="D34" s="3"/>
      <c r="E34" s="3"/>
      <c r="F34" s="31">
        <f>SUM(AB49)</f>
        <v>0</v>
      </c>
      <c r="G34" s="5"/>
      <c r="H34" s="10"/>
      <c r="I34" s="10"/>
      <c r="J34" s="10"/>
      <c r="K34" s="10"/>
      <c r="L34" s="10"/>
      <c r="M34" s="10"/>
      <c r="N34" s="10"/>
      <c r="O34" s="10"/>
      <c r="Y34" s="35">
        <v>2</v>
      </c>
      <c r="Z34" s="35">
        <v>1</v>
      </c>
    </row>
    <row r="35" spans="2:28" ht="17.100000000000001" customHeight="1">
      <c r="B35" s="2" t="s">
        <v>19</v>
      </c>
      <c r="C35" s="13" t="s">
        <v>1898</v>
      </c>
      <c r="D35" s="3"/>
      <c r="E35" s="3"/>
      <c r="F35" s="31">
        <f>SUM(Y58)</f>
        <v>0</v>
      </c>
      <c r="G35" s="5"/>
      <c r="H35" s="5"/>
      <c r="I35" s="5"/>
      <c r="J35" s="5"/>
      <c r="K35" s="5"/>
      <c r="L35" s="5"/>
      <c r="M35" s="5"/>
      <c r="N35" s="5"/>
      <c r="O35" s="5"/>
      <c r="Q35" s="39"/>
      <c r="R35" s="40" t="s">
        <v>21</v>
      </c>
      <c r="S35" s="35"/>
      <c r="U35" s="40" t="s">
        <v>21</v>
      </c>
      <c r="V35" s="35"/>
      <c r="Y35" s="35">
        <v>3</v>
      </c>
      <c r="Z35" s="35">
        <v>2</v>
      </c>
    </row>
    <row r="36" spans="2:28" ht="17.100000000000001" customHeight="1">
      <c r="B36" s="7" t="s">
        <v>2068</v>
      </c>
      <c r="C36" s="47" t="s">
        <v>1959</v>
      </c>
      <c r="F36" s="48">
        <f>SUM(R59)</f>
        <v>0</v>
      </c>
      <c r="G36" s="5"/>
      <c r="H36" s="5"/>
      <c r="I36" s="5"/>
      <c r="J36" s="5"/>
      <c r="K36" s="5"/>
      <c r="L36" s="5"/>
      <c r="M36" s="5"/>
      <c r="N36" s="5"/>
      <c r="O36" s="5"/>
      <c r="Q36" s="39" t="s">
        <v>1931</v>
      </c>
      <c r="R36" s="40">
        <v>30</v>
      </c>
      <c r="S36" s="35">
        <f>IF(F9&lt;=19,R36,S37)</f>
        <v>30</v>
      </c>
      <c r="U36" s="40">
        <v>30</v>
      </c>
      <c r="V36" s="35">
        <v>9181742</v>
      </c>
      <c r="Y36" s="35" t="s">
        <v>1923</v>
      </c>
      <c r="Z36" s="35">
        <v>2</v>
      </c>
    </row>
    <row r="37" spans="2:28" ht="17.100000000000001" customHeight="1">
      <c r="B37" s="374" t="s">
        <v>36</v>
      </c>
      <c r="C37" s="374"/>
      <c r="D37" s="374"/>
      <c r="E37" s="374"/>
      <c r="F37" s="374"/>
      <c r="G37" s="5"/>
      <c r="H37" s="5"/>
      <c r="I37" s="5"/>
      <c r="J37" s="5"/>
      <c r="K37" s="5"/>
      <c r="L37" s="5"/>
      <c r="M37" s="5"/>
      <c r="N37" s="5"/>
      <c r="O37" s="5"/>
      <c r="Q37" s="39" t="s">
        <v>1932</v>
      </c>
      <c r="R37" s="39">
        <v>33</v>
      </c>
      <c r="S37" s="35">
        <f>IF(F9&lt;=22,R37,S38)</f>
        <v>33</v>
      </c>
      <c r="U37" s="39">
        <v>33</v>
      </c>
      <c r="V37" s="35">
        <v>9183613</v>
      </c>
    </row>
    <row r="38" spans="2:28" ht="17.100000000000001" customHeight="1">
      <c r="B38" s="2"/>
      <c r="C38" s="46" t="s">
        <v>34</v>
      </c>
      <c r="D38" s="59" t="s">
        <v>25</v>
      </c>
      <c r="E38" s="358" t="s">
        <v>4</v>
      </c>
      <c r="F38" s="358"/>
      <c r="G38" s="3"/>
      <c r="H38" s="5"/>
      <c r="I38" s="5"/>
      <c r="J38" s="5"/>
      <c r="K38" s="5"/>
      <c r="L38" s="5"/>
      <c r="M38" s="5"/>
      <c r="N38" s="5"/>
      <c r="O38" s="5"/>
      <c r="Q38" s="39" t="s">
        <v>1956</v>
      </c>
      <c r="R38" s="39">
        <v>39</v>
      </c>
      <c r="S38" s="35">
        <f>IF(F9&lt;=28,R38,S39)</f>
        <v>39</v>
      </c>
      <c r="U38" s="39">
        <v>39</v>
      </c>
      <c r="V38" s="35">
        <v>9183615</v>
      </c>
      <c r="Y38" s="85" t="s">
        <v>1926</v>
      </c>
      <c r="Z38" s="86"/>
    </row>
    <row r="39" spans="2:28" ht="17.100000000000001" customHeight="1">
      <c r="B39" s="92" t="s">
        <v>2067</v>
      </c>
      <c r="C39" s="65">
        <v>0</v>
      </c>
      <c r="D39" s="78">
        <v>0</v>
      </c>
      <c r="E39" s="375">
        <v>0</v>
      </c>
      <c r="F39" s="375"/>
      <c r="G39" s="3"/>
      <c r="H39" s="5"/>
      <c r="I39" s="5"/>
      <c r="J39" s="5"/>
      <c r="K39" s="5"/>
      <c r="L39" s="5"/>
      <c r="M39" s="5"/>
      <c r="N39" s="5"/>
      <c r="O39" s="5"/>
      <c r="Q39" s="39" t="s">
        <v>1957</v>
      </c>
      <c r="R39" s="39">
        <v>44</v>
      </c>
      <c r="S39" s="35">
        <f>IF(F9&lt;=33,R39,S40)</f>
        <v>44</v>
      </c>
      <c r="U39" s="39">
        <v>44</v>
      </c>
      <c r="V39" s="35">
        <v>9193053</v>
      </c>
      <c r="Y39" s="35">
        <v>2</v>
      </c>
      <c r="Z39" s="35">
        <v>4</v>
      </c>
    </row>
    <row r="40" spans="2:28" ht="17.100000000000001" customHeight="1">
      <c r="B40" s="371" t="s">
        <v>35</v>
      </c>
      <c r="C40" s="371"/>
      <c r="D40" s="371"/>
      <c r="E40" s="372">
        <f>(C39*D39*E39)/1000000000*T17</f>
        <v>0</v>
      </c>
      <c r="F40" s="372"/>
      <c r="H40" s="3"/>
      <c r="I40" s="3"/>
      <c r="J40" s="3"/>
      <c r="K40" s="3"/>
      <c r="L40" s="3"/>
      <c r="M40" s="3"/>
      <c r="N40" s="3"/>
      <c r="O40" s="3"/>
      <c r="Q40" s="39" t="s">
        <v>1934</v>
      </c>
      <c r="R40" s="39">
        <v>51</v>
      </c>
      <c r="S40" s="35">
        <f>IF(F9&lt;=40,R40,S41)</f>
        <v>51</v>
      </c>
      <c r="U40" s="39">
        <v>51</v>
      </c>
      <c r="V40" s="35">
        <v>9183616</v>
      </c>
      <c r="Y40" s="35">
        <v>3</v>
      </c>
      <c r="Z40" s="35">
        <v>6</v>
      </c>
    </row>
    <row r="41" spans="2:28" ht="17.100000000000001" customHeight="1">
      <c r="B41" s="377" t="s">
        <v>1947</v>
      </c>
      <c r="C41" s="378"/>
      <c r="D41" s="16">
        <f>SUM(S26)</f>
        <v>0</v>
      </c>
      <c r="E41" s="372" t="s">
        <v>1955</v>
      </c>
      <c r="F41" s="372"/>
      <c r="H41" s="3"/>
      <c r="I41" s="3"/>
      <c r="J41" s="3"/>
      <c r="K41" s="3"/>
      <c r="L41" s="3"/>
      <c r="M41" s="3"/>
      <c r="N41" s="3"/>
      <c r="O41" s="3"/>
      <c r="Q41" s="2" t="s">
        <v>1958</v>
      </c>
      <c r="R41" s="2">
        <v>61</v>
      </c>
      <c r="S41" s="2">
        <f>IF(F9&lt;=50,R41,S42)</f>
        <v>61</v>
      </c>
      <c r="U41" s="2">
        <v>61</v>
      </c>
      <c r="V41" s="2">
        <v>9183617</v>
      </c>
      <c r="Y41" s="35" t="s">
        <v>1923</v>
      </c>
      <c r="Z41" s="35">
        <v>6</v>
      </c>
    </row>
    <row r="42" spans="2:28" ht="17.100000000000001" customHeight="1">
      <c r="B42" s="379" t="s">
        <v>2044</v>
      </c>
      <c r="C42" s="380"/>
      <c r="D42" s="380"/>
      <c r="E42" s="380"/>
      <c r="F42" s="381"/>
      <c r="Q42" s="2"/>
      <c r="R42" s="2"/>
      <c r="S42" s="2">
        <v>0</v>
      </c>
    </row>
    <row r="43" spans="2:28" ht="19.95" customHeight="1">
      <c r="B43" s="2" t="s">
        <v>1980</v>
      </c>
      <c r="C43" s="382"/>
      <c r="D43" s="383"/>
      <c r="E43" s="383"/>
      <c r="F43" s="384"/>
      <c r="Q43" s="42"/>
      <c r="R43" s="42"/>
      <c r="S43" s="42">
        <f>IF(F9&gt;=15,S36,S42)</f>
        <v>0</v>
      </c>
    </row>
    <row r="44" spans="2:28" ht="19.95" customHeight="1">
      <c r="B44" s="106" t="s">
        <v>1984</v>
      </c>
      <c r="C44" s="106"/>
      <c r="D44" s="107"/>
      <c r="E44" s="107"/>
      <c r="F44" s="108"/>
    </row>
    <row r="45" spans="2:28" ht="30.75" customHeight="1">
      <c r="B45" s="53" t="s">
        <v>1998</v>
      </c>
      <c r="C45" s="385"/>
      <c r="D45" s="385"/>
      <c r="E45" s="104">
        <f>F45</f>
        <v>0</v>
      </c>
      <c r="F45" s="102"/>
      <c r="Q45" s="2" t="s">
        <v>1903</v>
      </c>
      <c r="R45" s="2"/>
    </row>
    <row r="46" spans="2:28" ht="18">
      <c r="B46" s="386" t="s">
        <v>2021</v>
      </c>
      <c r="C46" s="386"/>
      <c r="D46" s="386"/>
      <c r="E46" s="386"/>
      <c r="F46" s="386"/>
      <c r="Q46" s="45">
        <f>SUM(F29-F9)</f>
        <v>0</v>
      </c>
      <c r="R46" s="42">
        <f>IF(Q46=0,,Q46)</f>
        <v>0</v>
      </c>
    </row>
    <row r="47" spans="2:28" ht="5.25" customHeight="1">
      <c r="T47" s="402" t="s">
        <v>1961</v>
      </c>
      <c r="U47" s="403"/>
      <c r="V47" s="404"/>
      <c r="W47" s="2"/>
    </row>
    <row r="48" spans="2:28" ht="24.75" customHeight="1">
      <c r="B48" s="390" t="s">
        <v>2070</v>
      </c>
      <c r="C48" s="391"/>
      <c r="D48" s="391"/>
      <c r="E48" s="391"/>
      <c r="F48" s="392"/>
      <c r="Q48" s="2">
        <v>2</v>
      </c>
      <c r="R48" s="30">
        <f>F11-(F8-F13)-U2-F16-F8</f>
        <v>0</v>
      </c>
      <c r="T48" s="2"/>
      <c r="U48" s="2">
        <v>1</v>
      </c>
      <c r="V48" s="2">
        <v>2</v>
      </c>
      <c r="W48" s="2">
        <v>3</v>
      </c>
      <c r="Y48" s="67" t="s">
        <v>1904</v>
      </c>
      <c r="Z48" s="67"/>
      <c r="AA48" s="68"/>
      <c r="AB48" s="66">
        <f>IFERROR(VLOOKUP(Q10,Y49:Z51,2,FALSE),"0")</f>
        <v>0</v>
      </c>
    </row>
    <row r="49" spans="2:28" ht="19.95" customHeight="1">
      <c r="B49" s="73" t="s">
        <v>2062</v>
      </c>
      <c r="C49" s="393"/>
      <c r="D49" s="394"/>
      <c r="E49" s="394"/>
      <c r="F49" s="395"/>
      <c r="Q49" s="2">
        <v>3</v>
      </c>
      <c r="R49" s="30">
        <f>F11-(F8-F13)-F8-U2*2+F14-F16</f>
        <v>0</v>
      </c>
      <c r="T49" s="2">
        <v>1</v>
      </c>
      <c r="U49" s="2" t="s">
        <v>1902</v>
      </c>
      <c r="V49" s="2" t="s">
        <v>1902</v>
      </c>
      <c r="W49" s="2">
        <v>9</v>
      </c>
      <c r="Y49" s="67">
        <v>2</v>
      </c>
      <c r="Z49" s="75">
        <f>F11-(F8-F13)-W2-F16-F9</f>
        <v>0</v>
      </c>
      <c r="AA49" s="76"/>
      <c r="AB49" s="66">
        <f>IF(AB48&lt;0,,AB48)</f>
        <v>0</v>
      </c>
    </row>
    <row r="50" spans="2:28" ht="30" customHeight="1">
      <c r="B50" s="396" t="s">
        <v>2063</v>
      </c>
      <c r="C50" s="397"/>
      <c r="D50" s="397"/>
      <c r="E50" s="93">
        <f>F50</f>
        <v>0</v>
      </c>
      <c r="F50" s="95"/>
      <c r="Q50" s="2">
        <v>1</v>
      </c>
      <c r="R50" s="2">
        <v>0</v>
      </c>
      <c r="T50" s="2">
        <v>2</v>
      </c>
      <c r="U50" s="2">
        <v>9181744</v>
      </c>
      <c r="V50" s="2" t="s">
        <v>1902</v>
      </c>
      <c r="W50" s="2">
        <v>10</v>
      </c>
      <c r="Y50" s="67">
        <v>3</v>
      </c>
      <c r="Z50" s="75">
        <f>F11-(F8-F14)-F8-W2*2+F13-F16</f>
        <v>0</v>
      </c>
      <c r="AA50" s="76"/>
      <c r="AB50" s="66"/>
    </row>
    <row r="51" spans="2:28">
      <c r="Q51" s="42" t="s">
        <v>1944</v>
      </c>
      <c r="R51" s="42">
        <f>IFERROR(VLOOKUP(Q10,Q48:R50,2,FALSE),"0")</f>
        <v>0</v>
      </c>
      <c r="T51" s="2">
        <v>3</v>
      </c>
      <c r="U51" s="2">
        <v>9183533</v>
      </c>
      <c r="V51" s="2" t="s">
        <v>1902</v>
      </c>
      <c r="W51" s="2">
        <v>11</v>
      </c>
      <c r="Y51" s="67">
        <v>1</v>
      </c>
      <c r="Z51" s="67">
        <v>0</v>
      </c>
      <c r="AA51" s="68"/>
      <c r="AB51" s="66"/>
    </row>
    <row r="52" spans="2:28">
      <c r="T52" s="2">
        <v>4</v>
      </c>
      <c r="U52" s="2">
        <v>9181744</v>
      </c>
      <c r="V52" s="2">
        <v>9183533</v>
      </c>
      <c r="W52" s="2">
        <v>12</v>
      </c>
    </row>
    <row r="53" spans="2:28">
      <c r="Q53" s="2">
        <v>2</v>
      </c>
      <c r="R53" s="30" t="s">
        <v>1902</v>
      </c>
    </row>
    <row r="54" spans="2:28">
      <c r="Q54" s="2">
        <v>3</v>
      </c>
      <c r="R54" s="30">
        <f>F11-(F8-F13)*2-U2*2-F16</f>
        <v>0</v>
      </c>
      <c r="T54" s="402" t="s">
        <v>1973</v>
      </c>
      <c r="U54" s="403"/>
      <c r="V54" s="404"/>
      <c r="Y54" s="67" t="s">
        <v>1901</v>
      </c>
      <c r="Z54" s="67"/>
    </row>
    <row r="55" spans="2:28">
      <c r="Q55" s="2">
        <v>1</v>
      </c>
      <c r="R55" s="2">
        <v>0</v>
      </c>
      <c r="T55" s="2"/>
      <c r="U55" s="2">
        <v>1</v>
      </c>
      <c r="V55" s="2">
        <v>2</v>
      </c>
      <c r="Y55" s="67">
        <v>2</v>
      </c>
      <c r="Z55" s="67" t="s">
        <v>1902</v>
      </c>
    </row>
    <row r="56" spans="2:28">
      <c r="Q56" s="42" t="s">
        <v>1945</v>
      </c>
      <c r="R56" s="42">
        <f>IFERROR(VLOOKUP(Q10,Q53:R55,2,FALSE),"0")</f>
        <v>0</v>
      </c>
      <c r="T56" s="2">
        <v>1</v>
      </c>
      <c r="U56" s="2" t="s">
        <v>1902</v>
      </c>
      <c r="V56" s="2"/>
      <c r="Y56" s="67">
        <v>3</v>
      </c>
      <c r="Z56" s="75">
        <f>F11-(F8-F13)*2-W2*2-F16</f>
        <v>0</v>
      </c>
    </row>
    <row r="57" spans="2:28">
      <c r="T57" s="2">
        <v>2</v>
      </c>
      <c r="U57" s="2">
        <v>9169548</v>
      </c>
      <c r="V57" s="2"/>
      <c r="Y57" s="67">
        <v>1</v>
      </c>
      <c r="Z57" s="67">
        <v>0</v>
      </c>
    </row>
    <row r="58" spans="2:28">
      <c r="Q58" s="15">
        <f>70-F13</f>
        <v>70</v>
      </c>
      <c r="R58" s="2">
        <f>IF(Q58=70,,Q58)</f>
        <v>0</v>
      </c>
      <c r="T58" s="2">
        <v>3</v>
      </c>
      <c r="U58" s="2">
        <v>9154933</v>
      </c>
      <c r="V58" s="2"/>
      <c r="Y58" s="66">
        <f>IFERROR(VLOOKUP(Q10,$Y$55:$Z$57,2,FALSE),"0")</f>
        <v>0</v>
      </c>
      <c r="Z58" s="66"/>
    </row>
    <row r="59" spans="2:28">
      <c r="Q59" s="15">
        <f>32-F13</f>
        <v>32</v>
      </c>
      <c r="R59" s="2">
        <f>IF(Q59=32,,Q59)</f>
        <v>0</v>
      </c>
      <c r="T59" s="2">
        <v>4</v>
      </c>
      <c r="U59" s="2">
        <v>4</v>
      </c>
      <c r="V59" s="2"/>
    </row>
    <row r="60" spans="2:28">
      <c r="Q60" s="42" t="s">
        <v>1899</v>
      </c>
      <c r="R60" s="42" t="s">
        <v>1900</v>
      </c>
    </row>
    <row r="62" spans="2:28">
      <c r="Q62" s="61" t="s">
        <v>1981</v>
      </c>
      <c r="S62" s="17">
        <f>F32+F16</f>
        <v>0</v>
      </c>
    </row>
    <row r="63" spans="2:28">
      <c r="Q63" s="61" t="s">
        <v>1982</v>
      </c>
    </row>
    <row r="64" spans="2:28">
      <c r="Q64" s="61" t="s">
        <v>1983</v>
      </c>
      <c r="U64" s="61" t="s">
        <v>2066</v>
      </c>
      <c r="V64" s="66"/>
      <c r="W64" s="66"/>
      <c r="X64" s="66">
        <v>1</v>
      </c>
      <c r="Y64" s="66" t="s">
        <v>1902</v>
      </c>
    </row>
    <row r="65" spans="17:25">
      <c r="Q65" s="88">
        <v>1</v>
      </c>
      <c r="U65" s="61" t="s">
        <v>2069</v>
      </c>
      <c r="V65" s="66"/>
      <c r="W65" s="66"/>
      <c r="X65" s="66">
        <v>2</v>
      </c>
      <c r="Y65" s="66">
        <v>40438</v>
      </c>
    </row>
    <row r="66" spans="17:25">
      <c r="Q66" s="2"/>
      <c r="U66" s="61"/>
      <c r="V66" s="66"/>
      <c r="W66" s="66"/>
      <c r="X66" s="66"/>
      <c r="Y66" s="66"/>
    </row>
    <row r="67" spans="17:25">
      <c r="U67" s="61">
        <v>1</v>
      </c>
      <c r="V67" s="66"/>
      <c r="W67" s="66"/>
      <c r="X67" s="66"/>
      <c r="Y67" s="66"/>
    </row>
    <row r="68" spans="17:25">
      <c r="Q68" s="61" t="s">
        <v>1987</v>
      </c>
    </row>
    <row r="69" spans="17:25">
      <c r="Q69" s="61" t="s">
        <v>1988</v>
      </c>
    </row>
    <row r="70" spans="17:25">
      <c r="Q70" s="61" t="s">
        <v>1989</v>
      </c>
    </row>
    <row r="71" spans="17:25">
      <c r="Q71" s="61" t="s">
        <v>1990</v>
      </c>
    </row>
    <row r="72" spans="17:25">
      <c r="Q72" s="88">
        <v>1</v>
      </c>
    </row>
    <row r="74" spans="17:25">
      <c r="Q74" s="39"/>
      <c r="R74" s="40" t="s">
        <v>21</v>
      </c>
      <c r="S74" s="35"/>
      <c r="U74" s="385" t="s">
        <v>2013</v>
      </c>
      <c r="V74" s="385"/>
      <c r="W74" s="385"/>
      <c r="X74" s="385"/>
    </row>
    <row r="75" spans="17:25">
      <c r="Q75" s="39" t="s">
        <v>4195</v>
      </c>
      <c r="R75" s="51" t="s">
        <v>1991</v>
      </c>
      <c r="S75" s="35" t="str">
        <f>IF(D24&lt;313,R75,S76)</f>
        <v>250 мм</v>
      </c>
      <c r="U75" s="2">
        <v>1</v>
      </c>
      <c r="V75" s="2" t="s">
        <v>1902</v>
      </c>
      <c r="W75" s="2"/>
      <c r="X75" s="2"/>
    </row>
    <row r="76" spans="17:25">
      <c r="Q76" s="39" t="s">
        <v>4196</v>
      </c>
      <c r="R76" s="39" t="s">
        <v>1992</v>
      </c>
      <c r="S76" s="35" t="str">
        <f>IF(D24&lt;363,R76,S77)</f>
        <v>300 мм</v>
      </c>
      <c r="U76" s="2">
        <v>2</v>
      </c>
      <c r="V76" s="2">
        <v>9144830</v>
      </c>
      <c r="W76" s="2"/>
      <c r="X76" s="2"/>
    </row>
    <row r="77" spans="17:25">
      <c r="Q77" s="39" t="s">
        <v>4197</v>
      </c>
      <c r="R77" s="39" t="s">
        <v>1993</v>
      </c>
      <c r="S77" s="35" t="str">
        <f>IF(D24&lt;413,R77,S78)</f>
        <v>350 мм</v>
      </c>
      <c r="U77" s="2">
        <v>3</v>
      </c>
      <c r="V77" s="2">
        <v>9144830</v>
      </c>
      <c r="W77" s="2"/>
      <c r="X77" s="2"/>
    </row>
    <row r="78" spans="17:25">
      <c r="Q78" s="39" t="s">
        <v>4198</v>
      </c>
      <c r="R78" s="39" t="s">
        <v>1994</v>
      </c>
      <c r="S78" s="35" t="str">
        <f>IF(D24&lt;463,R78,S79)</f>
        <v>400 мм</v>
      </c>
      <c r="U78" s="2">
        <v>1</v>
      </c>
      <c r="V78" s="2" t="s">
        <v>1902</v>
      </c>
      <c r="W78" s="2"/>
      <c r="X78" s="2"/>
    </row>
    <row r="79" spans="17:25">
      <c r="Q79" s="39" t="s">
        <v>4199</v>
      </c>
      <c r="R79" s="39" t="s">
        <v>1995</v>
      </c>
      <c r="S79" s="35" t="str">
        <f>IF(D24&lt;463,R79,S80)</f>
        <v>450 мм</v>
      </c>
      <c r="U79" s="2">
        <v>2</v>
      </c>
      <c r="V79" s="2">
        <v>9144841</v>
      </c>
      <c r="W79" s="2"/>
      <c r="X79" s="2"/>
    </row>
    <row r="80" spans="17:25">
      <c r="Q80" s="2" t="s">
        <v>4200</v>
      </c>
      <c r="R80" s="2" t="s">
        <v>1996</v>
      </c>
      <c r="S80" s="2" t="str">
        <f>IF(D24&lt;563,R80,S81)</f>
        <v>500 мм</v>
      </c>
      <c r="U80" s="2">
        <v>3</v>
      </c>
      <c r="V80" s="2">
        <v>9144841</v>
      </c>
      <c r="W80" s="2"/>
      <c r="X80" s="2"/>
    </row>
    <row r="81" spans="17:24">
      <c r="Q81" s="2" t="s">
        <v>4201</v>
      </c>
      <c r="R81" s="2" t="s">
        <v>1997</v>
      </c>
      <c r="S81" s="2" t="str">
        <f>IF(D24&lt;1000,R81,S82)</f>
        <v>550 мм</v>
      </c>
      <c r="U81" s="2"/>
      <c r="V81" s="2"/>
      <c r="W81" s="2"/>
      <c r="X81" s="2"/>
    </row>
    <row r="82" spans="17:24">
      <c r="Q82" s="2"/>
      <c r="R82" s="2"/>
      <c r="S82" s="2">
        <v>0</v>
      </c>
    </row>
    <row r="83" spans="17:24">
      <c r="Q83" s="2"/>
      <c r="R83" s="2"/>
      <c r="S83" s="2">
        <f>IF(D24&gt;=262,S75,S82)</f>
        <v>0</v>
      </c>
    </row>
    <row r="86" spans="17:24">
      <c r="Q86" s="401" t="s">
        <v>1999</v>
      </c>
      <c r="R86" s="401"/>
      <c r="S86" s="401"/>
      <c r="T86"/>
      <c r="U86" s="401" t="s">
        <v>2000</v>
      </c>
      <c r="V86" s="401"/>
      <c r="W86" s="401"/>
    </row>
    <row r="87" spans="17:24">
      <c r="Q87" s="405" t="s">
        <v>2001</v>
      </c>
      <c r="R87" s="406"/>
      <c r="S87" s="406"/>
      <c r="T87"/>
      <c r="U87" s="405" t="s">
        <v>2001</v>
      </c>
      <c r="V87" s="406"/>
      <c r="W87" s="406"/>
    </row>
    <row r="88" spans="17:24">
      <c r="Q88" s="35"/>
      <c r="R88" s="35" t="s">
        <v>2010</v>
      </c>
      <c r="S88" s="35" t="s">
        <v>2011</v>
      </c>
      <c r="T88"/>
      <c r="U88" s="35"/>
      <c r="V88" s="35" t="s">
        <v>1983</v>
      </c>
      <c r="W88" s="35" t="s">
        <v>1982</v>
      </c>
    </row>
    <row r="89" spans="17:24">
      <c r="Q89" s="35" t="s">
        <v>1991</v>
      </c>
      <c r="R89" s="35" t="s">
        <v>1902</v>
      </c>
      <c r="S89" s="35">
        <v>9105635</v>
      </c>
      <c r="T89"/>
      <c r="U89" s="35" t="s">
        <v>1991</v>
      </c>
      <c r="V89" s="35" t="s">
        <v>1902</v>
      </c>
      <c r="W89" s="35">
        <v>9105636</v>
      </c>
    </row>
    <row r="90" spans="17:24">
      <c r="Q90" s="35" t="s">
        <v>1992</v>
      </c>
      <c r="R90" s="35" t="s">
        <v>1902</v>
      </c>
      <c r="S90" s="35">
        <v>9105639</v>
      </c>
      <c r="T90"/>
      <c r="U90" s="35" t="s">
        <v>1992</v>
      </c>
      <c r="V90" s="35" t="s">
        <v>1902</v>
      </c>
      <c r="W90" s="35">
        <v>9105640</v>
      </c>
    </row>
    <row r="91" spans="17:24">
      <c r="Q91" s="35" t="s">
        <v>1993</v>
      </c>
      <c r="R91" s="35" t="s">
        <v>1902</v>
      </c>
      <c r="S91" s="35">
        <v>9105643</v>
      </c>
      <c r="T91"/>
      <c r="U91" s="35" t="s">
        <v>1993</v>
      </c>
      <c r="V91" s="35" t="s">
        <v>1902</v>
      </c>
      <c r="W91" s="35">
        <v>9105644</v>
      </c>
    </row>
    <row r="92" spans="17:24">
      <c r="Q92" s="35" t="s">
        <v>1994</v>
      </c>
      <c r="R92" s="35" t="s">
        <v>1902</v>
      </c>
      <c r="S92" s="35">
        <v>9105647</v>
      </c>
      <c r="T92"/>
      <c r="U92" s="35" t="s">
        <v>1994</v>
      </c>
      <c r="V92" s="35" t="s">
        <v>1902</v>
      </c>
      <c r="W92" s="35">
        <v>9105648</v>
      </c>
    </row>
    <row r="93" spans="17:24">
      <c r="Q93" s="35" t="s">
        <v>1995</v>
      </c>
      <c r="R93" s="35" t="s">
        <v>1902</v>
      </c>
      <c r="S93" s="35">
        <v>9105651</v>
      </c>
      <c r="T93"/>
      <c r="U93" s="35" t="s">
        <v>1995</v>
      </c>
      <c r="V93" s="35" t="s">
        <v>1902</v>
      </c>
      <c r="W93" s="35">
        <v>9105652</v>
      </c>
    </row>
    <row r="94" spans="17:24">
      <c r="Q94" s="35" t="s">
        <v>1996</v>
      </c>
      <c r="R94" s="35" t="s">
        <v>1902</v>
      </c>
      <c r="S94" s="35">
        <v>9105655</v>
      </c>
      <c r="T94"/>
      <c r="U94" s="35" t="s">
        <v>1996</v>
      </c>
      <c r="V94" s="35" t="s">
        <v>1902</v>
      </c>
      <c r="W94" s="35">
        <v>9105656</v>
      </c>
    </row>
    <row r="95" spans="17:24">
      <c r="Q95" s="39" t="s">
        <v>1997</v>
      </c>
      <c r="R95" s="35" t="s">
        <v>1902</v>
      </c>
      <c r="S95" s="35">
        <v>9105659</v>
      </c>
      <c r="T95"/>
      <c r="U95" s="39" t="s">
        <v>1997</v>
      </c>
      <c r="V95" s="35" t="s">
        <v>1902</v>
      </c>
      <c r="W95" s="35">
        <v>9105660</v>
      </c>
    </row>
    <row r="96" spans="17:24">
      <c r="Q96" s="401"/>
      <c r="R96" s="401"/>
      <c r="S96" s="401"/>
      <c r="T96"/>
      <c r="U96"/>
      <c r="V96"/>
      <c r="W96"/>
    </row>
    <row r="97" spans="17:23">
      <c r="Q97" s="401" t="s">
        <v>2002</v>
      </c>
      <c r="R97" s="401"/>
      <c r="S97" s="401"/>
      <c r="T97"/>
      <c r="U97" s="401" t="s">
        <v>2003</v>
      </c>
      <c r="V97" s="401"/>
      <c r="W97" s="401"/>
    </row>
    <row r="98" spans="17:23">
      <c r="Q98" s="35"/>
      <c r="R98" s="35" t="s">
        <v>2010</v>
      </c>
      <c r="S98" s="35" t="s">
        <v>2011</v>
      </c>
      <c r="T98"/>
      <c r="U98" s="35"/>
      <c r="V98" s="35" t="s">
        <v>1983</v>
      </c>
      <c r="W98" s="35" t="s">
        <v>1982</v>
      </c>
    </row>
    <row r="99" spans="17:23">
      <c r="Q99" s="35" t="s">
        <v>1991</v>
      </c>
      <c r="R99" s="35">
        <v>9049306</v>
      </c>
      <c r="S99" s="35">
        <v>9105661</v>
      </c>
      <c r="T99"/>
      <c r="U99" s="35" t="s">
        <v>1991</v>
      </c>
      <c r="V99" s="35">
        <v>9049307</v>
      </c>
      <c r="W99" s="35">
        <v>9105662</v>
      </c>
    </row>
    <row r="100" spans="17:23">
      <c r="Q100" s="35" t="s">
        <v>1992</v>
      </c>
      <c r="R100" s="35">
        <v>9047647</v>
      </c>
      <c r="S100" s="35">
        <v>9105665</v>
      </c>
      <c r="T100"/>
      <c r="U100" s="35" t="s">
        <v>1992</v>
      </c>
      <c r="V100" s="35">
        <v>9047648</v>
      </c>
      <c r="W100" s="35">
        <v>9105666</v>
      </c>
    </row>
    <row r="101" spans="17:23">
      <c r="Q101" s="35" t="s">
        <v>1993</v>
      </c>
      <c r="R101" s="35">
        <v>9047662</v>
      </c>
      <c r="S101" s="35">
        <v>9105669</v>
      </c>
      <c r="T101"/>
      <c r="U101" s="35" t="s">
        <v>1993</v>
      </c>
      <c r="V101" s="35">
        <v>9047666</v>
      </c>
      <c r="W101" s="35">
        <v>9105670</v>
      </c>
    </row>
    <row r="102" spans="17:23">
      <c r="Q102" s="35" t="s">
        <v>1994</v>
      </c>
      <c r="R102" s="35">
        <v>9047735</v>
      </c>
      <c r="S102" s="35">
        <v>9105673</v>
      </c>
      <c r="T102"/>
      <c r="U102" s="35" t="s">
        <v>1994</v>
      </c>
      <c r="V102" s="35">
        <v>9047736</v>
      </c>
      <c r="W102" s="35">
        <v>9105674</v>
      </c>
    </row>
    <row r="103" spans="17:23">
      <c r="Q103" s="35" t="s">
        <v>1995</v>
      </c>
      <c r="R103" s="35">
        <v>9047751</v>
      </c>
      <c r="S103" s="35">
        <v>9105677</v>
      </c>
      <c r="T103"/>
      <c r="U103" s="35" t="s">
        <v>1995</v>
      </c>
      <c r="V103" s="35">
        <v>9047752</v>
      </c>
      <c r="W103" s="35">
        <v>9105678</v>
      </c>
    </row>
    <row r="104" spans="17:23">
      <c r="Q104" s="35" t="s">
        <v>1996</v>
      </c>
      <c r="R104" s="35">
        <v>9047770</v>
      </c>
      <c r="S104" s="35">
        <v>9105682</v>
      </c>
      <c r="T104"/>
      <c r="U104" s="35" t="s">
        <v>1996</v>
      </c>
      <c r="V104" s="35">
        <v>9047771</v>
      </c>
      <c r="W104" s="35">
        <v>9105683</v>
      </c>
    </row>
    <row r="105" spans="17:23">
      <c r="Q105" s="39" t="s">
        <v>1997</v>
      </c>
      <c r="R105" s="35">
        <v>9047774</v>
      </c>
      <c r="S105" s="35">
        <v>9105686</v>
      </c>
      <c r="T105"/>
      <c r="U105" s="39" t="s">
        <v>1997</v>
      </c>
      <c r="V105" s="35">
        <v>9047775</v>
      </c>
      <c r="W105" s="35">
        <v>9105687</v>
      </c>
    </row>
    <row r="106" spans="17:23">
      <c r="Q106" s="401"/>
      <c r="R106" s="401"/>
      <c r="S106" s="401"/>
      <c r="T106"/>
      <c r="U106"/>
      <c r="V106"/>
      <c r="W106"/>
    </row>
    <row r="107" spans="17:23">
      <c r="Q107" s="405" t="s">
        <v>2004</v>
      </c>
      <c r="R107" s="406"/>
      <c r="S107" s="406"/>
      <c r="T107"/>
      <c r="U107" s="405" t="s">
        <v>2005</v>
      </c>
      <c r="V107" s="406"/>
      <c r="W107" s="406"/>
    </row>
    <row r="108" spans="17:23">
      <c r="Q108" s="35"/>
      <c r="R108" s="35" t="s">
        <v>2010</v>
      </c>
      <c r="S108" s="35" t="s">
        <v>2011</v>
      </c>
      <c r="T108"/>
      <c r="U108" s="35"/>
      <c r="V108" s="35" t="s">
        <v>1983</v>
      </c>
      <c r="W108" s="35" t="s">
        <v>1982</v>
      </c>
    </row>
    <row r="109" spans="17:23">
      <c r="Q109" s="35" t="s">
        <v>1991</v>
      </c>
      <c r="R109" s="35">
        <v>9111359</v>
      </c>
      <c r="S109" s="35">
        <v>9270469</v>
      </c>
      <c r="T109"/>
      <c r="U109" s="35" t="s">
        <v>1991</v>
      </c>
      <c r="V109" s="35">
        <v>9111360</v>
      </c>
      <c r="W109" s="35">
        <v>9270470</v>
      </c>
    </row>
    <row r="110" spans="17:23">
      <c r="Q110" s="35" t="s">
        <v>1992</v>
      </c>
      <c r="R110" s="35">
        <v>9105123</v>
      </c>
      <c r="S110" s="35">
        <v>9270512</v>
      </c>
      <c r="T110"/>
      <c r="U110" s="35" t="s">
        <v>1992</v>
      </c>
      <c r="V110" s="35">
        <v>9105124</v>
      </c>
      <c r="W110" s="35">
        <v>9270513</v>
      </c>
    </row>
    <row r="111" spans="17:23">
      <c r="Q111" s="35" t="s">
        <v>1993</v>
      </c>
      <c r="R111" s="35">
        <v>9105929</v>
      </c>
      <c r="S111" s="35">
        <v>9264122</v>
      </c>
      <c r="T111"/>
      <c r="U111" s="35" t="s">
        <v>1993</v>
      </c>
      <c r="V111" s="35">
        <v>9105931</v>
      </c>
      <c r="W111" s="35">
        <v>9264123</v>
      </c>
    </row>
    <row r="112" spans="17:23">
      <c r="Q112" s="35" t="s">
        <v>1994</v>
      </c>
      <c r="R112" s="35">
        <v>9105121</v>
      </c>
      <c r="S112" s="35">
        <v>9270520</v>
      </c>
      <c r="T112"/>
      <c r="U112" s="35" t="s">
        <v>1994</v>
      </c>
      <c r="V112" s="35">
        <v>9105122</v>
      </c>
      <c r="W112" s="35">
        <v>9270531</v>
      </c>
    </row>
    <row r="113" spans="17:25">
      <c r="Q113" s="35" t="s">
        <v>1995</v>
      </c>
      <c r="R113" s="35">
        <v>9105907</v>
      </c>
      <c r="S113" s="35">
        <v>9270532</v>
      </c>
      <c r="T113"/>
      <c r="U113" s="35" t="s">
        <v>1995</v>
      </c>
      <c r="V113" s="35">
        <v>9105908</v>
      </c>
      <c r="W113" s="35">
        <v>9270533</v>
      </c>
    </row>
    <row r="114" spans="17:25">
      <c r="Q114" s="35" t="s">
        <v>1996</v>
      </c>
      <c r="R114" s="35">
        <v>9105118</v>
      </c>
      <c r="S114" s="35">
        <v>9270534</v>
      </c>
      <c r="T114"/>
      <c r="U114" s="35" t="s">
        <v>1996</v>
      </c>
      <c r="V114" s="35">
        <v>9105119</v>
      </c>
      <c r="W114" s="35">
        <v>9270535</v>
      </c>
    </row>
    <row r="115" spans="17:25">
      <c r="Q115" s="39" t="s">
        <v>1997</v>
      </c>
      <c r="R115" s="35">
        <v>9111355</v>
      </c>
      <c r="S115" s="35">
        <v>9270537</v>
      </c>
      <c r="T115"/>
      <c r="U115" s="39" t="s">
        <v>1997</v>
      </c>
      <c r="V115" s="35">
        <v>9111356</v>
      </c>
      <c r="W115" s="35">
        <v>9270538</v>
      </c>
    </row>
    <row r="118" spans="17:25">
      <c r="Q118" s="52" t="e">
        <f>VLOOKUP(S83,CHOOSE(IF(Q71="1",1,IF(Q71="2",2,3)),Q123:S129,Q99:S105,Q109:S115),MATCH(Q64,Q88:S88,0),0)</f>
        <v>#N/A</v>
      </c>
    </row>
    <row r="121" spans="17:25">
      <c r="Q121" s="407" t="s">
        <v>2012</v>
      </c>
      <c r="R121" s="407"/>
      <c r="S121" s="407"/>
      <c r="T121" s="407"/>
      <c r="V121" s="60" t="s">
        <v>2012</v>
      </c>
      <c r="W121" s="60"/>
      <c r="X121" s="60"/>
    </row>
    <row r="122" spans="17:25">
      <c r="Q122" s="2" t="s">
        <v>2006</v>
      </c>
      <c r="R122" s="2" t="s">
        <v>2007</v>
      </c>
      <c r="S122" s="2" t="s">
        <v>2009</v>
      </c>
      <c r="T122" s="2" t="s">
        <v>2008</v>
      </c>
      <c r="V122" s="2" t="s">
        <v>2006</v>
      </c>
      <c r="W122" s="2" t="s">
        <v>2007</v>
      </c>
      <c r="X122" s="2" t="s">
        <v>2009</v>
      </c>
    </row>
    <row r="123" spans="17:25">
      <c r="Q123" s="2">
        <v>1</v>
      </c>
      <c r="R123" s="2">
        <v>1</v>
      </c>
      <c r="S123" s="2" t="s">
        <v>1902</v>
      </c>
      <c r="T123" s="2">
        <v>0</v>
      </c>
      <c r="V123" s="2">
        <v>1</v>
      </c>
      <c r="W123" s="2">
        <v>1</v>
      </c>
      <c r="X123" s="2" t="s">
        <v>1902</v>
      </c>
      <c r="Y123" s="60"/>
    </row>
    <row r="124" spans="17:25">
      <c r="Q124" s="2">
        <v>1</v>
      </c>
      <c r="R124" s="2">
        <v>1</v>
      </c>
      <c r="S124" s="2" t="s">
        <v>1902</v>
      </c>
      <c r="T124" s="2" t="s">
        <v>1991</v>
      </c>
      <c r="V124" s="2">
        <v>1</v>
      </c>
      <c r="W124" s="2">
        <v>1</v>
      </c>
      <c r="X124" s="2" t="s">
        <v>1902</v>
      </c>
      <c r="Y124" s="2" t="s">
        <v>2008</v>
      </c>
    </row>
    <row r="125" spans="17:25">
      <c r="Q125" s="2">
        <v>1</v>
      </c>
      <c r="R125" s="2">
        <v>1</v>
      </c>
      <c r="S125" s="2" t="s">
        <v>1902</v>
      </c>
      <c r="T125" s="2" t="s">
        <v>1992</v>
      </c>
      <c r="V125" s="2">
        <v>1</v>
      </c>
      <c r="W125" s="2">
        <v>1</v>
      </c>
      <c r="X125" s="2" t="s">
        <v>1902</v>
      </c>
      <c r="Y125" s="2">
        <v>0</v>
      </c>
    </row>
    <row r="126" spans="17:25">
      <c r="Q126" s="2">
        <v>1</v>
      </c>
      <c r="R126" s="2">
        <v>1</v>
      </c>
      <c r="S126" s="2" t="s">
        <v>1902</v>
      </c>
      <c r="T126" s="2" t="s">
        <v>1993</v>
      </c>
      <c r="V126" s="2">
        <v>1</v>
      </c>
      <c r="W126" s="2">
        <v>1</v>
      </c>
      <c r="X126" s="2" t="s">
        <v>1902</v>
      </c>
      <c r="Y126" s="2" t="s">
        <v>1991</v>
      </c>
    </row>
    <row r="127" spans="17:25">
      <c r="Q127" s="2">
        <v>1</v>
      </c>
      <c r="R127" s="2">
        <v>1</v>
      </c>
      <c r="S127" s="2" t="s">
        <v>1902</v>
      </c>
      <c r="T127" s="2" t="s">
        <v>1994</v>
      </c>
      <c r="V127" s="2">
        <v>1</v>
      </c>
      <c r="W127" s="2">
        <v>1</v>
      </c>
      <c r="X127" s="2" t="s">
        <v>1902</v>
      </c>
      <c r="Y127" s="2" t="s">
        <v>1992</v>
      </c>
    </row>
    <row r="128" spans="17:25">
      <c r="Q128" s="2">
        <v>1</v>
      </c>
      <c r="R128" s="2">
        <v>1</v>
      </c>
      <c r="S128" s="2" t="s">
        <v>1902</v>
      </c>
      <c r="T128" s="2" t="s">
        <v>1995</v>
      </c>
      <c r="V128" s="2">
        <v>1</v>
      </c>
      <c r="W128" s="2">
        <v>1</v>
      </c>
      <c r="X128" s="2" t="s">
        <v>1902</v>
      </c>
      <c r="Y128" s="2" t="s">
        <v>1993</v>
      </c>
    </row>
    <row r="129" spans="17:25">
      <c r="Q129" s="2">
        <v>1</v>
      </c>
      <c r="R129" s="2">
        <v>1</v>
      </c>
      <c r="S129" s="2" t="s">
        <v>1902</v>
      </c>
      <c r="T129" s="2" t="s">
        <v>1996</v>
      </c>
      <c r="V129" s="2">
        <v>1</v>
      </c>
      <c r="W129" s="2">
        <v>1</v>
      </c>
      <c r="X129" s="2" t="s">
        <v>1902</v>
      </c>
      <c r="Y129" s="2" t="s">
        <v>1994</v>
      </c>
    </row>
    <row r="130" spans="17:25">
      <c r="Q130" s="2">
        <v>1</v>
      </c>
      <c r="R130" s="2">
        <v>1</v>
      </c>
      <c r="S130" s="2" t="s">
        <v>1902</v>
      </c>
      <c r="T130" s="2" t="s">
        <v>1997</v>
      </c>
      <c r="V130" s="2">
        <v>1</v>
      </c>
      <c r="W130" s="2">
        <v>1</v>
      </c>
      <c r="X130" s="2" t="s">
        <v>1902</v>
      </c>
      <c r="Y130" s="2" t="s">
        <v>1995</v>
      </c>
    </row>
    <row r="131" spans="17:25">
      <c r="Q131" s="2">
        <v>1</v>
      </c>
      <c r="R131" s="2">
        <v>2</v>
      </c>
      <c r="S131" s="2" t="s">
        <v>1902</v>
      </c>
      <c r="T131" s="2">
        <v>0</v>
      </c>
      <c r="V131" s="2">
        <v>1</v>
      </c>
      <c r="W131" s="2">
        <v>2</v>
      </c>
      <c r="X131" s="2" t="s">
        <v>1902</v>
      </c>
      <c r="Y131" s="2" t="s">
        <v>1996</v>
      </c>
    </row>
    <row r="132" spans="17:25">
      <c r="Q132" s="2">
        <v>1</v>
      </c>
      <c r="R132" s="2">
        <v>2</v>
      </c>
      <c r="S132" s="2" t="s">
        <v>1902</v>
      </c>
      <c r="T132" s="2" t="s">
        <v>1991</v>
      </c>
      <c r="V132" s="2">
        <v>1</v>
      </c>
      <c r="W132" s="2">
        <v>2</v>
      </c>
      <c r="X132" s="2" t="s">
        <v>1902</v>
      </c>
      <c r="Y132" s="2" t="s">
        <v>1997</v>
      </c>
    </row>
    <row r="133" spans="17:25">
      <c r="Q133" s="2">
        <v>1</v>
      </c>
      <c r="R133" s="2">
        <v>2</v>
      </c>
      <c r="S133" s="2" t="s">
        <v>1902</v>
      </c>
      <c r="T133" s="2" t="s">
        <v>1992</v>
      </c>
      <c r="V133" s="2">
        <v>1</v>
      </c>
      <c r="W133" s="2">
        <v>2</v>
      </c>
      <c r="X133" s="2" t="s">
        <v>1902</v>
      </c>
      <c r="Y133" s="2">
        <v>0</v>
      </c>
    </row>
    <row r="134" spans="17:25">
      <c r="Q134" s="2">
        <v>1</v>
      </c>
      <c r="R134" s="2">
        <v>2</v>
      </c>
      <c r="S134" s="2" t="s">
        <v>1902</v>
      </c>
      <c r="T134" s="2" t="s">
        <v>1993</v>
      </c>
      <c r="V134" s="2">
        <v>1</v>
      </c>
      <c r="W134" s="2">
        <v>2</v>
      </c>
      <c r="X134" s="2" t="s">
        <v>1902</v>
      </c>
      <c r="Y134" s="2" t="s">
        <v>1991</v>
      </c>
    </row>
    <row r="135" spans="17:25">
      <c r="Q135" s="2">
        <v>1</v>
      </c>
      <c r="R135" s="2">
        <v>2</v>
      </c>
      <c r="S135" s="2" t="s">
        <v>1902</v>
      </c>
      <c r="T135" s="2" t="s">
        <v>1994</v>
      </c>
      <c r="V135" s="2">
        <v>1</v>
      </c>
      <c r="W135" s="2">
        <v>2</v>
      </c>
      <c r="X135" s="2" t="s">
        <v>1902</v>
      </c>
      <c r="Y135" s="2" t="s">
        <v>1992</v>
      </c>
    </row>
    <row r="136" spans="17:25">
      <c r="Q136" s="2">
        <v>1</v>
      </c>
      <c r="R136" s="2">
        <v>2</v>
      </c>
      <c r="S136" s="2" t="s">
        <v>1902</v>
      </c>
      <c r="T136" s="2" t="s">
        <v>1995</v>
      </c>
      <c r="V136" s="2">
        <v>1</v>
      </c>
      <c r="W136" s="2">
        <v>2</v>
      </c>
      <c r="X136" s="2" t="s">
        <v>1902</v>
      </c>
      <c r="Y136" s="2" t="s">
        <v>1993</v>
      </c>
    </row>
    <row r="137" spans="17:25">
      <c r="Q137" s="2">
        <v>1</v>
      </c>
      <c r="R137" s="2">
        <v>2</v>
      </c>
      <c r="S137" s="2" t="s">
        <v>1902</v>
      </c>
      <c r="T137" s="2" t="s">
        <v>1996</v>
      </c>
      <c r="V137" s="2">
        <v>1</v>
      </c>
      <c r="W137" s="2">
        <v>2</v>
      </c>
      <c r="X137" s="2" t="s">
        <v>1902</v>
      </c>
      <c r="Y137" s="2" t="s">
        <v>1994</v>
      </c>
    </row>
    <row r="138" spans="17:25">
      <c r="Q138" s="2">
        <v>1</v>
      </c>
      <c r="R138" s="2">
        <v>2</v>
      </c>
      <c r="S138" s="2" t="s">
        <v>1902</v>
      </c>
      <c r="T138" s="2" t="s">
        <v>1997</v>
      </c>
      <c r="V138" s="2">
        <v>1</v>
      </c>
      <c r="W138" s="2">
        <v>2</v>
      </c>
      <c r="X138" s="2" t="s">
        <v>1902</v>
      </c>
      <c r="Y138" s="2" t="s">
        <v>1995</v>
      </c>
    </row>
    <row r="139" spans="17:25">
      <c r="Q139" s="2">
        <v>1</v>
      </c>
      <c r="R139" s="2">
        <v>3</v>
      </c>
      <c r="S139" s="2" t="s">
        <v>1902</v>
      </c>
      <c r="T139" s="2">
        <v>0</v>
      </c>
      <c r="V139" s="2">
        <v>1</v>
      </c>
      <c r="W139" s="2">
        <v>3</v>
      </c>
      <c r="X139" s="2" t="s">
        <v>1902</v>
      </c>
      <c r="Y139" s="2" t="s">
        <v>1996</v>
      </c>
    </row>
    <row r="140" spans="17:25">
      <c r="Q140" s="2">
        <v>1</v>
      </c>
      <c r="R140" s="2">
        <v>3</v>
      </c>
      <c r="S140" s="2" t="s">
        <v>1902</v>
      </c>
      <c r="T140" s="2" t="s">
        <v>1991</v>
      </c>
      <c r="V140" s="2">
        <v>1</v>
      </c>
      <c r="W140" s="2">
        <v>3</v>
      </c>
      <c r="X140" s="2" t="s">
        <v>1902</v>
      </c>
      <c r="Y140" s="2" t="s">
        <v>1997</v>
      </c>
    </row>
    <row r="141" spans="17:25">
      <c r="Q141" s="2">
        <v>1</v>
      </c>
      <c r="R141" s="2">
        <v>3</v>
      </c>
      <c r="S141" s="2" t="s">
        <v>1902</v>
      </c>
      <c r="T141" s="2" t="s">
        <v>1992</v>
      </c>
      <c r="V141" s="2">
        <v>1</v>
      </c>
      <c r="W141" s="2">
        <v>3</v>
      </c>
      <c r="X141" s="2" t="s">
        <v>1902</v>
      </c>
      <c r="Y141" s="2">
        <v>0</v>
      </c>
    </row>
    <row r="142" spans="17:25">
      <c r="Q142" s="2">
        <v>1</v>
      </c>
      <c r="R142" s="2">
        <v>3</v>
      </c>
      <c r="S142" s="2" t="s">
        <v>1902</v>
      </c>
      <c r="T142" s="2" t="s">
        <v>1993</v>
      </c>
      <c r="V142" s="2">
        <v>1</v>
      </c>
      <c r="W142" s="2">
        <v>3</v>
      </c>
      <c r="X142" s="2" t="s">
        <v>1902</v>
      </c>
      <c r="Y142" s="2" t="s">
        <v>1991</v>
      </c>
    </row>
    <row r="143" spans="17:25">
      <c r="Q143" s="2">
        <v>1</v>
      </c>
      <c r="R143" s="2">
        <v>3</v>
      </c>
      <c r="S143" s="2" t="s">
        <v>1902</v>
      </c>
      <c r="T143" s="2" t="s">
        <v>1994</v>
      </c>
      <c r="V143" s="2">
        <v>1</v>
      </c>
      <c r="W143" s="2">
        <v>3</v>
      </c>
      <c r="X143" s="2" t="s">
        <v>1902</v>
      </c>
      <c r="Y143" s="2" t="s">
        <v>1992</v>
      </c>
    </row>
    <row r="144" spans="17:25">
      <c r="Q144" s="2">
        <v>1</v>
      </c>
      <c r="R144" s="2">
        <v>3</v>
      </c>
      <c r="S144" s="2" t="s">
        <v>1902</v>
      </c>
      <c r="T144" s="2" t="s">
        <v>1995</v>
      </c>
      <c r="V144" s="2">
        <v>1</v>
      </c>
      <c r="W144" s="2">
        <v>3</v>
      </c>
      <c r="X144" s="2" t="s">
        <v>1902</v>
      </c>
      <c r="Y144" s="2" t="s">
        <v>1993</v>
      </c>
    </row>
    <row r="145" spans="17:25">
      <c r="Q145" s="2">
        <v>1</v>
      </c>
      <c r="R145" s="2">
        <v>3</v>
      </c>
      <c r="S145" s="2" t="s">
        <v>1902</v>
      </c>
      <c r="T145" s="2" t="s">
        <v>1996</v>
      </c>
      <c r="V145" s="2">
        <v>1</v>
      </c>
      <c r="W145" s="2">
        <v>3</v>
      </c>
      <c r="X145" s="2" t="s">
        <v>1902</v>
      </c>
      <c r="Y145" s="2" t="s">
        <v>1994</v>
      </c>
    </row>
    <row r="146" spans="17:25">
      <c r="Q146" s="2">
        <v>1</v>
      </c>
      <c r="R146" s="2">
        <v>3</v>
      </c>
      <c r="S146" s="2" t="s">
        <v>1902</v>
      </c>
      <c r="T146" s="2" t="s">
        <v>1997</v>
      </c>
      <c r="V146" s="2">
        <v>1</v>
      </c>
      <c r="W146" s="2">
        <v>3</v>
      </c>
      <c r="X146" s="2" t="s">
        <v>1902</v>
      </c>
      <c r="Y146" s="2" t="s">
        <v>1995</v>
      </c>
    </row>
    <row r="147" spans="17:25">
      <c r="Q147" s="2">
        <v>1</v>
      </c>
      <c r="R147" s="2">
        <v>4</v>
      </c>
      <c r="S147" s="2" t="s">
        <v>1902</v>
      </c>
      <c r="T147" s="2">
        <v>0</v>
      </c>
      <c r="V147" s="2">
        <v>1</v>
      </c>
      <c r="W147" s="2">
        <v>4</v>
      </c>
      <c r="X147" s="2" t="s">
        <v>1902</v>
      </c>
      <c r="Y147" s="2" t="s">
        <v>1996</v>
      </c>
    </row>
    <row r="148" spans="17:25">
      <c r="Q148" s="2">
        <v>1</v>
      </c>
      <c r="R148" s="2">
        <v>4</v>
      </c>
      <c r="S148" s="2" t="s">
        <v>1902</v>
      </c>
      <c r="T148" s="2" t="s">
        <v>1991</v>
      </c>
      <c r="V148" s="2">
        <v>1</v>
      </c>
      <c r="W148" s="2">
        <v>4</v>
      </c>
      <c r="X148" s="2" t="s">
        <v>1902</v>
      </c>
      <c r="Y148" s="2" t="s">
        <v>1997</v>
      </c>
    </row>
    <row r="149" spans="17:25">
      <c r="Q149" s="2">
        <v>1</v>
      </c>
      <c r="R149" s="2">
        <v>4</v>
      </c>
      <c r="S149" s="2" t="s">
        <v>1902</v>
      </c>
      <c r="T149" s="2" t="s">
        <v>1992</v>
      </c>
      <c r="V149" s="2">
        <v>1</v>
      </c>
      <c r="W149" s="2">
        <v>4</v>
      </c>
      <c r="X149" s="2" t="s">
        <v>1902</v>
      </c>
      <c r="Y149" s="2">
        <v>0</v>
      </c>
    </row>
    <row r="150" spans="17:25">
      <c r="Q150" s="2">
        <v>1</v>
      </c>
      <c r="R150" s="2">
        <v>4</v>
      </c>
      <c r="S150" s="2" t="s">
        <v>1902</v>
      </c>
      <c r="T150" s="2" t="s">
        <v>1993</v>
      </c>
      <c r="V150" s="2">
        <v>1</v>
      </c>
      <c r="W150" s="2">
        <v>4</v>
      </c>
      <c r="X150" s="2" t="s">
        <v>1902</v>
      </c>
      <c r="Y150" s="2" t="s">
        <v>1991</v>
      </c>
    </row>
    <row r="151" spans="17:25">
      <c r="Q151" s="2">
        <v>1</v>
      </c>
      <c r="R151" s="2">
        <v>4</v>
      </c>
      <c r="S151" s="2" t="s">
        <v>1902</v>
      </c>
      <c r="T151" s="2" t="s">
        <v>1994</v>
      </c>
      <c r="V151" s="2">
        <v>1</v>
      </c>
      <c r="W151" s="2">
        <v>4</v>
      </c>
      <c r="X151" s="2" t="s">
        <v>1902</v>
      </c>
      <c r="Y151" s="2" t="s">
        <v>1992</v>
      </c>
    </row>
    <row r="152" spans="17:25">
      <c r="Q152" s="2">
        <v>1</v>
      </c>
      <c r="R152" s="2">
        <v>4</v>
      </c>
      <c r="S152" s="2" t="s">
        <v>1902</v>
      </c>
      <c r="T152" s="2" t="s">
        <v>1995</v>
      </c>
      <c r="V152" s="2">
        <v>1</v>
      </c>
      <c r="W152" s="2">
        <v>4</v>
      </c>
      <c r="X152" s="2" t="s">
        <v>1902</v>
      </c>
      <c r="Y152" s="2" t="s">
        <v>1993</v>
      </c>
    </row>
    <row r="153" spans="17:25">
      <c r="Q153" s="2">
        <v>1</v>
      </c>
      <c r="R153" s="2">
        <v>4</v>
      </c>
      <c r="S153" s="2" t="s">
        <v>1902</v>
      </c>
      <c r="T153" s="2" t="s">
        <v>1996</v>
      </c>
      <c r="V153" s="2">
        <v>1</v>
      </c>
      <c r="W153" s="2">
        <v>4</v>
      </c>
      <c r="X153" s="2" t="s">
        <v>1902</v>
      </c>
      <c r="Y153" s="2" t="s">
        <v>1994</v>
      </c>
    </row>
    <row r="154" spans="17:25">
      <c r="Q154" s="2">
        <v>1</v>
      </c>
      <c r="R154" s="2">
        <v>4</v>
      </c>
      <c r="S154" s="2" t="s">
        <v>1902</v>
      </c>
      <c r="T154" s="2" t="s">
        <v>1997</v>
      </c>
      <c r="V154" s="2">
        <v>1</v>
      </c>
      <c r="W154" s="2">
        <v>4</v>
      </c>
      <c r="X154" s="2" t="s">
        <v>1902</v>
      </c>
      <c r="Y154" s="2" t="s">
        <v>1995</v>
      </c>
    </row>
    <row r="155" spans="17:25">
      <c r="Q155" s="2">
        <v>2</v>
      </c>
      <c r="R155" s="2">
        <v>1</v>
      </c>
      <c r="S155" s="2" t="s">
        <v>1902</v>
      </c>
      <c r="T155" s="2">
        <v>0</v>
      </c>
      <c r="V155" s="2">
        <v>2</v>
      </c>
      <c r="W155" s="2">
        <v>1</v>
      </c>
      <c r="X155" s="2" t="s">
        <v>1902</v>
      </c>
      <c r="Y155" s="2" t="s">
        <v>1996</v>
      </c>
    </row>
    <row r="156" spans="17:25">
      <c r="Q156" s="2">
        <v>2</v>
      </c>
      <c r="R156" s="2">
        <v>1</v>
      </c>
      <c r="S156" s="2" t="s">
        <v>1902</v>
      </c>
      <c r="T156" s="2" t="s">
        <v>1991</v>
      </c>
      <c r="V156" s="2">
        <v>2</v>
      </c>
      <c r="W156" s="2">
        <v>1</v>
      </c>
      <c r="X156" s="2" t="s">
        <v>1902</v>
      </c>
      <c r="Y156" s="2" t="s">
        <v>1997</v>
      </c>
    </row>
    <row r="157" spans="17:25">
      <c r="Q157" s="2">
        <v>2</v>
      </c>
      <c r="R157" s="2">
        <v>1</v>
      </c>
      <c r="S157" s="2" t="s">
        <v>1902</v>
      </c>
      <c r="T157" s="2" t="s">
        <v>1992</v>
      </c>
      <c r="V157" s="2">
        <v>2</v>
      </c>
      <c r="W157" s="2">
        <v>1</v>
      </c>
      <c r="X157" s="2" t="s">
        <v>1902</v>
      </c>
      <c r="Y157" s="2">
        <v>0</v>
      </c>
    </row>
    <row r="158" spans="17:25">
      <c r="Q158" s="2">
        <v>2</v>
      </c>
      <c r="R158" s="2">
        <v>1</v>
      </c>
      <c r="S158" s="2" t="s">
        <v>1902</v>
      </c>
      <c r="T158" s="2" t="s">
        <v>1993</v>
      </c>
      <c r="V158" s="2">
        <v>2</v>
      </c>
      <c r="W158" s="2">
        <v>1</v>
      </c>
      <c r="X158" s="2" t="s">
        <v>1902</v>
      </c>
      <c r="Y158" s="2" t="s">
        <v>1991</v>
      </c>
    </row>
    <row r="159" spans="17:25">
      <c r="Q159" s="2">
        <v>2</v>
      </c>
      <c r="R159" s="2">
        <v>1</v>
      </c>
      <c r="S159" s="2" t="s">
        <v>1902</v>
      </c>
      <c r="T159" s="2" t="s">
        <v>1994</v>
      </c>
      <c r="V159" s="2">
        <v>2</v>
      </c>
      <c r="W159" s="2">
        <v>1</v>
      </c>
      <c r="X159" s="2" t="s">
        <v>1902</v>
      </c>
      <c r="Y159" s="2" t="s">
        <v>1992</v>
      </c>
    </row>
    <row r="160" spans="17:25">
      <c r="Q160" s="2">
        <v>2</v>
      </c>
      <c r="R160" s="2">
        <v>1</v>
      </c>
      <c r="S160" s="2" t="s">
        <v>1902</v>
      </c>
      <c r="T160" s="2" t="s">
        <v>1995</v>
      </c>
      <c r="V160" s="2">
        <v>2</v>
      </c>
      <c r="W160" s="2">
        <v>1</v>
      </c>
      <c r="X160" s="2" t="s">
        <v>1902</v>
      </c>
      <c r="Y160" s="2" t="s">
        <v>1993</v>
      </c>
    </row>
    <row r="161" spans="17:25">
      <c r="Q161" s="2">
        <v>2</v>
      </c>
      <c r="R161" s="2">
        <v>1</v>
      </c>
      <c r="S161" s="2" t="s">
        <v>1902</v>
      </c>
      <c r="T161" s="2" t="s">
        <v>1996</v>
      </c>
      <c r="V161" s="2">
        <v>2</v>
      </c>
      <c r="W161" s="2">
        <v>1</v>
      </c>
      <c r="X161" s="2" t="s">
        <v>1902</v>
      </c>
      <c r="Y161" s="2" t="s">
        <v>1994</v>
      </c>
    </row>
    <row r="162" spans="17:25">
      <c r="Q162" s="2">
        <v>2</v>
      </c>
      <c r="R162" s="2">
        <v>1</v>
      </c>
      <c r="S162" s="2" t="s">
        <v>1902</v>
      </c>
      <c r="T162" s="2" t="s">
        <v>1997</v>
      </c>
      <c r="V162" s="2">
        <v>2</v>
      </c>
      <c r="W162" s="2">
        <v>1</v>
      </c>
      <c r="X162" s="2" t="s">
        <v>1902</v>
      </c>
      <c r="Y162" s="2" t="s">
        <v>1995</v>
      </c>
    </row>
    <row r="163" spans="17:25">
      <c r="Q163" s="2">
        <v>2</v>
      </c>
      <c r="R163" s="2">
        <v>2</v>
      </c>
      <c r="S163" s="2" t="s">
        <v>1902</v>
      </c>
      <c r="T163" s="2">
        <v>0</v>
      </c>
      <c r="V163" s="2">
        <v>2</v>
      </c>
      <c r="W163" s="2">
        <v>2</v>
      </c>
      <c r="X163" s="2" t="s">
        <v>1902</v>
      </c>
      <c r="Y163" s="2" t="s">
        <v>1996</v>
      </c>
    </row>
    <row r="164" spans="17:25">
      <c r="Q164" s="2">
        <v>2</v>
      </c>
      <c r="R164" s="2">
        <v>2</v>
      </c>
      <c r="S164" s="35">
        <v>9105635</v>
      </c>
      <c r="T164" s="2" t="s">
        <v>1991</v>
      </c>
      <c r="V164" s="2">
        <v>2</v>
      </c>
      <c r="W164" s="2">
        <v>2</v>
      </c>
      <c r="X164" s="35">
        <v>9105636</v>
      </c>
      <c r="Y164" s="2" t="s">
        <v>1997</v>
      </c>
    </row>
    <row r="165" spans="17:25">
      <c r="Q165" s="2">
        <v>2</v>
      </c>
      <c r="R165" s="2">
        <v>2</v>
      </c>
      <c r="S165" s="35">
        <v>9105639</v>
      </c>
      <c r="T165" s="2" t="s">
        <v>1992</v>
      </c>
      <c r="V165" s="2">
        <v>2</v>
      </c>
      <c r="W165" s="2">
        <v>2</v>
      </c>
      <c r="X165" s="35">
        <v>9105640</v>
      </c>
      <c r="Y165" s="2">
        <v>0</v>
      </c>
    </row>
    <row r="166" spans="17:25">
      <c r="Q166" s="2">
        <v>2</v>
      </c>
      <c r="R166" s="2">
        <v>2</v>
      </c>
      <c r="S166" s="35">
        <v>9105643</v>
      </c>
      <c r="T166" s="2" t="s">
        <v>1993</v>
      </c>
      <c r="V166" s="2">
        <v>2</v>
      </c>
      <c r="W166" s="2">
        <v>2</v>
      </c>
      <c r="X166" s="35">
        <v>9105644</v>
      </c>
      <c r="Y166" s="2" t="s">
        <v>1991</v>
      </c>
    </row>
    <row r="167" spans="17:25">
      <c r="Q167" s="2">
        <v>2</v>
      </c>
      <c r="R167" s="2">
        <v>2</v>
      </c>
      <c r="S167" s="35">
        <v>9105647</v>
      </c>
      <c r="T167" s="2" t="s">
        <v>1994</v>
      </c>
      <c r="V167" s="2">
        <v>2</v>
      </c>
      <c r="W167" s="2">
        <v>2</v>
      </c>
      <c r="X167" s="35">
        <v>9105648</v>
      </c>
      <c r="Y167" s="2" t="s">
        <v>1992</v>
      </c>
    </row>
    <row r="168" spans="17:25">
      <c r="Q168" s="2">
        <v>2</v>
      </c>
      <c r="R168" s="2">
        <v>2</v>
      </c>
      <c r="S168" s="35">
        <v>9105651</v>
      </c>
      <c r="T168" s="2" t="s">
        <v>1995</v>
      </c>
      <c r="V168" s="2">
        <v>2</v>
      </c>
      <c r="W168" s="2">
        <v>2</v>
      </c>
      <c r="X168" s="35">
        <v>9105652</v>
      </c>
      <c r="Y168" s="2" t="s">
        <v>1993</v>
      </c>
    </row>
    <row r="169" spans="17:25">
      <c r="Q169" s="2">
        <v>2</v>
      </c>
      <c r="R169" s="2">
        <v>2</v>
      </c>
      <c r="S169" s="35">
        <v>9105655</v>
      </c>
      <c r="T169" s="2" t="s">
        <v>1996</v>
      </c>
      <c r="V169" s="2">
        <v>2</v>
      </c>
      <c r="W169" s="2">
        <v>2</v>
      </c>
      <c r="X169" s="35">
        <v>9105656</v>
      </c>
      <c r="Y169" s="2" t="s">
        <v>1994</v>
      </c>
    </row>
    <row r="170" spans="17:25">
      <c r="Q170" s="2">
        <v>2</v>
      </c>
      <c r="R170" s="2">
        <v>2</v>
      </c>
      <c r="S170" s="35">
        <v>9105659</v>
      </c>
      <c r="T170" s="2" t="s">
        <v>1997</v>
      </c>
      <c r="V170" s="2">
        <v>2</v>
      </c>
      <c r="W170" s="2">
        <v>2</v>
      </c>
      <c r="X170" s="35">
        <v>9105660</v>
      </c>
      <c r="Y170" s="2" t="s">
        <v>1995</v>
      </c>
    </row>
    <row r="171" spans="17:25">
      <c r="Q171" s="2">
        <v>2</v>
      </c>
      <c r="R171" s="2">
        <v>3</v>
      </c>
      <c r="S171" s="2" t="s">
        <v>1902</v>
      </c>
      <c r="T171" s="2">
        <v>0</v>
      </c>
      <c r="V171" s="2">
        <v>2</v>
      </c>
      <c r="W171" s="2">
        <v>3</v>
      </c>
      <c r="X171" s="2" t="s">
        <v>1902</v>
      </c>
      <c r="Y171" s="2" t="s">
        <v>1996</v>
      </c>
    </row>
    <row r="172" spans="17:25">
      <c r="Q172" s="2">
        <v>2</v>
      </c>
      <c r="R172" s="2">
        <v>3</v>
      </c>
      <c r="S172" s="35">
        <v>9105661</v>
      </c>
      <c r="T172" s="2" t="s">
        <v>1991</v>
      </c>
      <c r="V172" s="2">
        <v>2</v>
      </c>
      <c r="W172" s="2">
        <v>3</v>
      </c>
      <c r="X172" s="35">
        <v>9105662</v>
      </c>
      <c r="Y172" s="2" t="s">
        <v>1997</v>
      </c>
    </row>
    <row r="173" spans="17:25">
      <c r="Q173" s="2">
        <v>2</v>
      </c>
      <c r="R173" s="2">
        <v>3</v>
      </c>
      <c r="S173" s="35">
        <v>9105665</v>
      </c>
      <c r="T173" s="2" t="s">
        <v>1992</v>
      </c>
      <c r="V173" s="2">
        <v>2</v>
      </c>
      <c r="W173" s="2">
        <v>3</v>
      </c>
      <c r="X173" s="35">
        <v>9105666</v>
      </c>
      <c r="Y173" s="2">
        <v>0</v>
      </c>
    </row>
    <row r="174" spans="17:25">
      <c r="Q174" s="2">
        <v>2</v>
      </c>
      <c r="R174" s="2">
        <v>3</v>
      </c>
      <c r="S174" s="35">
        <v>9105669</v>
      </c>
      <c r="T174" s="2" t="s">
        <v>1993</v>
      </c>
      <c r="V174" s="2">
        <v>2</v>
      </c>
      <c r="W174" s="2">
        <v>3</v>
      </c>
      <c r="X174" s="35">
        <v>9105670</v>
      </c>
      <c r="Y174" s="2" t="s">
        <v>1991</v>
      </c>
    </row>
    <row r="175" spans="17:25">
      <c r="Q175" s="2">
        <v>2</v>
      </c>
      <c r="R175" s="2">
        <v>3</v>
      </c>
      <c r="S175" s="35">
        <v>9105673</v>
      </c>
      <c r="T175" s="2" t="s">
        <v>1994</v>
      </c>
      <c r="V175" s="2">
        <v>2</v>
      </c>
      <c r="W175" s="2">
        <v>3</v>
      </c>
      <c r="X175" s="35">
        <v>9105674</v>
      </c>
      <c r="Y175" s="2" t="s">
        <v>1992</v>
      </c>
    </row>
    <row r="176" spans="17:25">
      <c r="Q176" s="2">
        <v>2</v>
      </c>
      <c r="R176" s="2">
        <v>3</v>
      </c>
      <c r="S176" s="35">
        <v>9105677</v>
      </c>
      <c r="T176" s="2" t="s">
        <v>1995</v>
      </c>
      <c r="V176" s="2">
        <v>2</v>
      </c>
      <c r="W176" s="2">
        <v>3</v>
      </c>
      <c r="X176" s="35">
        <v>9105678</v>
      </c>
      <c r="Y176" s="2" t="s">
        <v>1993</v>
      </c>
    </row>
    <row r="177" spans="17:25">
      <c r="Q177" s="2">
        <v>2</v>
      </c>
      <c r="R177" s="2">
        <v>3</v>
      </c>
      <c r="S177" s="35">
        <v>9105682</v>
      </c>
      <c r="T177" s="2" t="s">
        <v>1996</v>
      </c>
      <c r="V177" s="2">
        <v>2</v>
      </c>
      <c r="W177" s="2">
        <v>3</v>
      </c>
      <c r="X177" s="35">
        <v>9105683</v>
      </c>
      <c r="Y177" s="2" t="s">
        <v>1994</v>
      </c>
    </row>
    <row r="178" spans="17:25">
      <c r="Q178" s="2">
        <v>2</v>
      </c>
      <c r="R178" s="2">
        <v>3</v>
      </c>
      <c r="S178" s="35">
        <v>9105686</v>
      </c>
      <c r="T178" s="2" t="s">
        <v>1997</v>
      </c>
      <c r="V178" s="2">
        <v>2</v>
      </c>
      <c r="W178" s="2">
        <v>3</v>
      </c>
      <c r="X178" s="35">
        <v>9105687</v>
      </c>
      <c r="Y178" s="2" t="s">
        <v>1995</v>
      </c>
    </row>
    <row r="179" spans="17:25">
      <c r="Q179" s="2">
        <v>2</v>
      </c>
      <c r="R179" s="2">
        <v>4</v>
      </c>
      <c r="S179" s="2" t="s">
        <v>1902</v>
      </c>
      <c r="T179" s="2">
        <v>0</v>
      </c>
      <c r="V179" s="2">
        <v>2</v>
      </c>
      <c r="W179" s="2">
        <v>4</v>
      </c>
      <c r="X179" s="2" t="s">
        <v>1902</v>
      </c>
      <c r="Y179" s="2" t="s">
        <v>1996</v>
      </c>
    </row>
    <row r="180" spans="17:25">
      <c r="Q180" s="2">
        <v>2</v>
      </c>
      <c r="R180" s="2">
        <v>4</v>
      </c>
      <c r="S180" s="35">
        <v>9270469</v>
      </c>
      <c r="T180" s="2" t="s">
        <v>1991</v>
      </c>
      <c r="V180" s="2">
        <v>2</v>
      </c>
      <c r="W180" s="2">
        <v>4</v>
      </c>
      <c r="X180" s="35">
        <v>9270470</v>
      </c>
      <c r="Y180" s="2" t="s">
        <v>1997</v>
      </c>
    </row>
    <row r="181" spans="17:25">
      <c r="Q181" s="2">
        <v>2</v>
      </c>
      <c r="R181" s="2">
        <v>4</v>
      </c>
      <c r="S181" s="35">
        <v>9270512</v>
      </c>
      <c r="T181" s="2" t="s">
        <v>1992</v>
      </c>
      <c r="V181" s="2">
        <v>2</v>
      </c>
      <c r="W181" s="2">
        <v>4</v>
      </c>
      <c r="X181" s="35">
        <v>9270513</v>
      </c>
      <c r="Y181" s="2">
        <v>0</v>
      </c>
    </row>
    <row r="182" spans="17:25">
      <c r="Q182" s="2">
        <v>2</v>
      </c>
      <c r="R182" s="2">
        <v>4</v>
      </c>
      <c r="S182" s="35">
        <v>9264122</v>
      </c>
      <c r="T182" s="2" t="s">
        <v>1993</v>
      </c>
      <c r="V182" s="2">
        <v>2</v>
      </c>
      <c r="W182" s="2">
        <v>4</v>
      </c>
      <c r="X182" s="35">
        <v>9264123</v>
      </c>
      <c r="Y182" s="2" t="s">
        <v>1991</v>
      </c>
    </row>
    <row r="183" spans="17:25">
      <c r="Q183" s="2">
        <v>2</v>
      </c>
      <c r="R183" s="2">
        <v>4</v>
      </c>
      <c r="S183" s="35">
        <v>9270520</v>
      </c>
      <c r="T183" s="2" t="s">
        <v>1994</v>
      </c>
      <c r="V183" s="2">
        <v>2</v>
      </c>
      <c r="W183" s="2">
        <v>4</v>
      </c>
      <c r="X183" s="35">
        <v>9270531</v>
      </c>
      <c r="Y183" s="2" t="s">
        <v>1992</v>
      </c>
    </row>
    <row r="184" spans="17:25">
      <c r="Q184" s="2">
        <v>2</v>
      </c>
      <c r="R184" s="2">
        <v>4</v>
      </c>
      <c r="S184" s="35">
        <v>9270532</v>
      </c>
      <c r="T184" s="2" t="s">
        <v>1995</v>
      </c>
      <c r="V184" s="2">
        <v>2</v>
      </c>
      <c r="W184" s="2">
        <v>4</v>
      </c>
      <c r="X184" s="35">
        <v>9270533</v>
      </c>
      <c r="Y184" s="2" t="s">
        <v>1993</v>
      </c>
    </row>
    <row r="185" spans="17:25">
      <c r="Q185" s="2">
        <v>2</v>
      </c>
      <c r="R185" s="2">
        <v>4</v>
      </c>
      <c r="S185" s="35">
        <v>9270534</v>
      </c>
      <c r="T185" s="2" t="s">
        <v>1996</v>
      </c>
      <c r="V185" s="2">
        <v>2</v>
      </c>
      <c r="W185" s="2">
        <v>4</v>
      </c>
      <c r="X185" s="35">
        <v>9270535</v>
      </c>
      <c r="Y185" s="2" t="s">
        <v>1994</v>
      </c>
    </row>
    <row r="186" spans="17:25">
      <c r="Q186" s="2">
        <v>2</v>
      </c>
      <c r="R186" s="2">
        <v>4</v>
      </c>
      <c r="S186" s="35">
        <v>9270537</v>
      </c>
      <c r="T186" s="2" t="s">
        <v>1997</v>
      </c>
      <c r="V186" s="2">
        <v>2</v>
      </c>
      <c r="W186" s="2">
        <v>4</v>
      </c>
      <c r="X186" s="35">
        <v>9270538</v>
      </c>
      <c r="Y186" s="2" t="s">
        <v>1995</v>
      </c>
    </row>
    <row r="187" spans="17:25">
      <c r="Q187" s="2">
        <v>3</v>
      </c>
      <c r="R187" s="2">
        <v>1</v>
      </c>
      <c r="S187" s="2" t="s">
        <v>1902</v>
      </c>
      <c r="T187" s="2">
        <v>0</v>
      </c>
      <c r="V187" s="2">
        <v>3</v>
      </c>
      <c r="W187" s="2">
        <v>1</v>
      </c>
      <c r="X187" s="2" t="s">
        <v>1902</v>
      </c>
      <c r="Y187" s="2" t="s">
        <v>1996</v>
      </c>
    </row>
    <row r="188" spans="17:25">
      <c r="Q188" s="2">
        <v>3</v>
      </c>
      <c r="R188" s="2">
        <v>1</v>
      </c>
      <c r="S188" s="35" t="s">
        <v>1902</v>
      </c>
      <c r="T188" s="2" t="s">
        <v>1991</v>
      </c>
      <c r="V188" s="2">
        <v>3</v>
      </c>
      <c r="W188" s="2">
        <v>1</v>
      </c>
      <c r="X188" s="35" t="s">
        <v>1902</v>
      </c>
      <c r="Y188" s="2" t="s">
        <v>1997</v>
      </c>
    </row>
    <row r="189" spans="17:25">
      <c r="Q189" s="2">
        <v>3</v>
      </c>
      <c r="R189" s="2">
        <v>1</v>
      </c>
      <c r="S189" s="35" t="s">
        <v>1902</v>
      </c>
      <c r="T189" s="2" t="s">
        <v>1992</v>
      </c>
      <c r="V189" s="2">
        <v>3</v>
      </c>
      <c r="W189" s="2">
        <v>1</v>
      </c>
      <c r="X189" s="35" t="s">
        <v>1902</v>
      </c>
      <c r="Y189" s="2">
        <v>0</v>
      </c>
    </row>
    <row r="190" spans="17:25">
      <c r="Q190" s="2">
        <v>3</v>
      </c>
      <c r="R190" s="2">
        <v>1</v>
      </c>
      <c r="S190" s="35" t="s">
        <v>1902</v>
      </c>
      <c r="T190" s="2" t="s">
        <v>1993</v>
      </c>
      <c r="V190" s="2">
        <v>3</v>
      </c>
      <c r="W190" s="2">
        <v>1</v>
      </c>
      <c r="X190" s="35" t="s">
        <v>1902</v>
      </c>
      <c r="Y190" s="2" t="s">
        <v>1991</v>
      </c>
    </row>
    <row r="191" spans="17:25">
      <c r="Q191" s="2">
        <v>3</v>
      </c>
      <c r="R191" s="2">
        <v>1</v>
      </c>
      <c r="S191" s="35" t="s">
        <v>1902</v>
      </c>
      <c r="T191" s="2" t="s">
        <v>1994</v>
      </c>
      <c r="V191" s="2">
        <v>3</v>
      </c>
      <c r="W191" s="2">
        <v>1</v>
      </c>
      <c r="X191" s="35" t="s">
        <v>1902</v>
      </c>
      <c r="Y191" s="2" t="s">
        <v>1992</v>
      </c>
    </row>
    <row r="192" spans="17:25">
      <c r="Q192" s="2">
        <v>3</v>
      </c>
      <c r="R192" s="2">
        <v>1</v>
      </c>
      <c r="S192" s="35" t="s">
        <v>1902</v>
      </c>
      <c r="T192" s="2" t="s">
        <v>1995</v>
      </c>
      <c r="V192" s="2">
        <v>3</v>
      </c>
      <c r="W192" s="2">
        <v>1</v>
      </c>
      <c r="X192" s="35" t="s">
        <v>1902</v>
      </c>
      <c r="Y192" s="2" t="s">
        <v>1993</v>
      </c>
    </row>
    <row r="193" spans="17:25">
      <c r="Q193" s="2">
        <v>3</v>
      </c>
      <c r="R193" s="2">
        <v>1</v>
      </c>
      <c r="S193" s="35" t="s">
        <v>1902</v>
      </c>
      <c r="T193" s="2" t="s">
        <v>1996</v>
      </c>
      <c r="V193" s="2">
        <v>3</v>
      </c>
      <c r="W193" s="2">
        <v>1</v>
      </c>
      <c r="X193" s="35" t="s">
        <v>1902</v>
      </c>
      <c r="Y193" s="2" t="s">
        <v>1994</v>
      </c>
    </row>
    <row r="194" spans="17:25">
      <c r="Q194" s="2">
        <v>3</v>
      </c>
      <c r="R194" s="2">
        <v>1</v>
      </c>
      <c r="S194" s="35" t="s">
        <v>1902</v>
      </c>
      <c r="T194" s="2" t="s">
        <v>1997</v>
      </c>
      <c r="V194" s="2">
        <v>3</v>
      </c>
      <c r="W194" s="2">
        <v>1</v>
      </c>
      <c r="X194" s="35" t="s">
        <v>1902</v>
      </c>
      <c r="Y194" s="2" t="s">
        <v>1995</v>
      </c>
    </row>
    <row r="195" spans="17:25">
      <c r="Q195" s="2">
        <v>3</v>
      </c>
      <c r="R195" s="2">
        <v>2</v>
      </c>
      <c r="S195" s="2" t="s">
        <v>1902</v>
      </c>
      <c r="T195" s="2">
        <v>0</v>
      </c>
      <c r="V195" s="2">
        <v>3</v>
      </c>
      <c r="W195" s="2">
        <v>2</v>
      </c>
      <c r="X195" s="2" t="s">
        <v>1902</v>
      </c>
      <c r="Y195" s="2" t="s">
        <v>1996</v>
      </c>
    </row>
    <row r="196" spans="17:25">
      <c r="Q196" s="2">
        <v>3</v>
      </c>
      <c r="R196" s="2">
        <v>2</v>
      </c>
      <c r="S196" s="35" t="s">
        <v>1902</v>
      </c>
      <c r="T196" s="2" t="s">
        <v>1991</v>
      </c>
      <c r="V196" s="2">
        <v>3</v>
      </c>
      <c r="W196" s="2">
        <v>2</v>
      </c>
      <c r="X196" s="35" t="s">
        <v>1902</v>
      </c>
      <c r="Y196" s="2" t="s">
        <v>1997</v>
      </c>
    </row>
    <row r="197" spans="17:25">
      <c r="Q197" s="2">
        <v>3</v>
      </c>
      <c r="R197" s="2">
        <v>2</v>
      </c>
      <c r="S197" s="35" t="s">
        <v>1902</v>
      </c>
      <c r="T197" s="2" t="s">
        <v>1992</v>
      </c>
      <c r="V197" s="2">
        <v>3</v>
      </c>
      <c r="W197" s="2">
        <v>2</v>
      </c>
      <c r="X197" s="35" t="s">
        <v>1902</v>
      </c>
      <c r="Y197" s="2">
        <v>0</v>
      </c>
    </row>
    <row r="198" spans="17:25">
      <c r="Q198" s="2">
        <v>3</v>
      </c>
      <c r="R198" s="2">
        <v>2</v>
      </c>
      <c r="S198" s="35" t="s">
        <v>1902</v>
      </c>
      <c r="T198" s="2" t="s">
        <v>1993</v>
      </c>
      <c r="V198" s="2">
        <v>3</v>
      </c>
      <c r="W198" s="2">
        <v>2</v>
      </c>
      <c r="X198" s="35" t="s">
        <v>1902</v>
      </c>
      <c r="Y198" s="2" t="s">
        <v>1991</v>
      </c>
    </row>
    <row r="199" spans="17:25">
      <c r="Q199" s="2">
        <v>3</v>
      </c>
      <c r="R199" s="2">
        <v>2</v>
      </c>
      <c r="S199" s="35" t="s">
        <v>1902</v>
      </c>
      <c r="T199" s="2" t="s">
        <v>1994</v>
      </c>
      <c r="V199" s="2">
        <v>3</v>
      </c>
      <c r="W199" s="2">
        <v>2</v>
      </c>
      <c r="X199" s="35" t="s">
        <v>1902</v>
      </c>
      <c r="Y199" s="2" t="s">
        <v>1992</v>
      </c>
    </row>
    <row r="200" spans="17:25">
      <c r="Q200" s="2">
        <v>3</v>
      </c>
      <c r="R200" s="2">
        <v>2</v>
      </c>
      <c r="S200" s="35" t="s">
        <v>1902</v>
      </c>
      <c r="T200" s="2" t="s">
        <v>1995</v>
      </c>
      <c r="V200" s="2">
        <v>3</v>
      </c>
      <c r="W200" s="2">
        <v>2</v>
      </c>
      <c r="X200" s="35" t="s">
        <v>1902</v>
      </c>
      <c r="Y200" s="2" t="s">
        <v>1993</v>
      </c>
    </row>
    <row r="201" spans="17:25">
      <c r="Q201" s="2">
        <v>3</v>
      </c>
      <c r="R201" s="2">
        <v>2</v>
      </c>
      <c r="S201" s="35" t="s">
        <v>1902</v>
      </c>
      <c r="T201" s="2" t="s">
        <v>1996</v>
      </c>
      <c r="V201" s="2">
        <v>3</v>
      </c>
      <c r="W201" s="2">
        <v>2</v>
      </c>
      <c r="X201" s="35" t="s">
        <v>1902</v>
      </c>
      <c r="Y201" s="2" t="s">
        <v>1994</v>
      </c>
    </row>
    <row r="202" spans="17:25">
      <c r="Q202" s="2">
        <v>3</v>
      </c>
      <c r="R202" s="2">
        <v>2</v>
      </c>
      <c r="S202" s="35" t="s">
        <v>1902</v>
      </c>
      <c r="T202" s="2" t="s">
        <v>1997</v>
      </c>
      <c r="V202" s="2">
        <v>3</v>
      </c>
      <c r="W202" s="2">
        <v>2</v>
      </c>
      <c r="X202" s="35" t="s">
        <v>1902</v>
      </c>
      <c r="Y202" s="2" t="s">
        <v>1995</v>
      </c>
    </row>
    <row r="203" spans="17:25">
      <c r="Q203" s="2">
        <v>3</v>
      </c>
      <c r="R203" s="2">
        <v>3</v>
      </c>
      <c r="S203" s="2" t="s">
        <v>1902</v>
      </c>
      <c r="T203" s="2">
        <v>0</v>
      </c>
      <c r="V203" s="2">
        <v>3</v>
      </c>
      <c r="W203" s="2">
        <v>3</v>
      </c>
      <c r="X203" s="2" t="s">
        <v>1902</v>
      </c>
      <c r="Y203" s="2" t="s">
        <v>1996</v>
      </c>
    </row>
    <row r="204" spans="17:25">
      <c r="Q204" s="2">
        <v>3</v>
      </c>
      <c r="R204" s="2">
        <v>3</v>
      </c>
      <c r="S204" s="35">
        <v>9049306</v>
      </c>
      <c r="T204" s="2" t="s">
        <v>1991</v>
      </c>
      <c r="V204" s="2">
        <v>3</v>
      </c>
      <c r="W204" s="2">
        <v>3</v>
      </c>
      <c r="X204" s="35">
        <v>9049307</v>
      </c>
      <c r="Y204" s="2" t="s">
        <v>1997</v>
      </c>
    </row>
    <row r="205" spans="17:25">
      <c r="Q205" s="2">
        <v>3</v>
      </c>
      <c r="R205" s="2">
        <v>3</v>
      </c>
      <c r="S205" s="35">
        <v>9047647</v>
      </c>
      <c r="T205" s="2" t="s">
        <v>1992</v>
      </c>
      <c r="V205" s="2">
        <v>3</v>
      </c>
      <c r="W205" s="2">
        <v>3</v>
      </c>
      <c r="X205" s="35">
        <v>9047648</v>
      </c>
      <c r="Y205" s="2">
        <v>0</v>
      </c>
    </row>
    <row r="206" spans="17:25">
      <c r="Q206" s="2">
        <v>3</v>
      </c>
      <c r="R206" s="2">
        <v>3</v>
      </c>
      <c r="S206" s="35">
        <v>9047662</v>
      </c>
      <c r="T206" s="2" t="s">
        <v>1993</v>
      </c>
      <c r="V206" s="2">
        <v>3</v>
      </c>
      <c r="W206" s="2">
        <v>3</v>
      </c>
      <c r="X206" s="35">
        <v>9047666</v>
      </c>
      <c r="Y206" s="2" t="s">
        <v>1991</v>
      </c>
    </row>
    <row r="207" spans="17:25">
      <c r="Q207" s="2">
        <v>3</v>
      </c>
      <c r="R207" s="2">
        <v>3</v>
      </c>
      <c r="S207" s="35">
        <v>9047735</v>
      </c>
      <c r="T207" s="2" t="s">
        <v>1994</v>
      </c>
      <c r="V207" s="2">
        <v>3</v>
      </c>
      <c r="W207" s="2">
        <v>3</v>
      </c>
      <c r="X207" s="35">
        <v>9047736</v>
      </c>
      <c r="Y207" s="2" t="s">
        <v>1992</v>
      </c>
    </row>
    <row r="208" spans="17:25">
      <c r="Q208" s="2">
        <v>3</v>
      </c>
      <c r="R208" s="2">
        <v>3</v>
      </c>
      <c r="S208" s="35">
        <v>9047751</v>
      </c>
      <c r="T208" s="2" t="s">
        <v>1995</v>
      </c>
      <c r="V208" s="2">
        <v>3</v>
      </c>
      <c r="W208" s="2">
        <v>3</v>
      </c>
      <c r="X208" s="35">
        <v>9047752</v>
      </c>
      <c r="Y208" s="2" t="s">
        <v>1993</v>
      </c>
    </row>
    <row r="209" spans="17:25">
      <c r="Q209" s="2">
        <v>3</v>
      </c>
      <c r="R209" s="2">
        <v>3</v>
      </c>
      <c r="S209" s="35">
        <v>9047770</v>
      </c>
      <c r="T209" s="2" t="s">
        <v>1996</v>
      </c>
      <c r="V209" s="2">
        <v>3</v>
      </c>
      <c r="W209" s="2">
        <v>3</v>
      </c>
      <c r="X209" s="35">
        <v>9047771</v>
      </c>
      <c r="Y209" s="2" t="s">
        <v>1994</v>
      </c>
    </row>
    <row r="210" spans="17:25">
      <c r="Q210" s="2">
        <v>3</v>
      </c>
      <c r="R210" s="2">
        <v>3</v>
      </c>
      <c r="S210" s="35">
        <v>9047774</v>
      </c>
      <c r="T210" s="2" t="s">
        <v>1997</v>
      </c>
      <c r="V210" s="2">
        <v>3</v>
      </c>
      <c r="W210" s="2">
        <v>3</v>
      </c>
      <c r="X210" s="35">
        <v>9047775</v>
      </c>
      <c r="Y210" s="2" t="s">
        <v>1995</v>
      </c>
    </row>
    <row r="211" spans="17:25">
      <c r="Q211" s="2">
        <v>3</v>
      </c>
      <c r="R211" s="2">
        <v>4</v>
      </c>
      <c r="S211" s="2" t="s">
        <v>1902</v>
      </c>
      <c r="T211" s="2">
        <v>0</v>
      </c>
      <c r="V211" s="2">
        <v>3</v>
      </c>
      <c r="W211" s="2">
        <v>4</v>
      </c>
      <c r="X211" s="2" t="s">
        <v>1902</v>
      </c>
      <c r="Y211" s="2" t="s">
        <v>1996</v>
      </c>
    </row>
    <row r="212" spans="17:25">
      <c r="Q212" s="2">
        <v>3</v>
      </c>
      <c r="R212" s="2">
        <v>4</v>
      </c>
      <c r="S212" s="35">
        <v>9111359</v>
      </c>
      <c r="T212" s="2" t="s">
        <v>1991</v>
      </c>
      <c r="V212" s="2">
        <v>3</v>
      </c>
      <c r="W212" s="2">
        <v>4</v>
      </c>
      <c r="X212" s="35">
        <v>9111360</v>
      </c>
      <c r="Y212" s="2" t="s">
        <v>1997</v>
      </c>
    </row>
    <row r="213" spans="17:25">
      <c r="Q213" s="2">
        <v>3</v>
      </c>
      <c r="R213" s="2">
        <v>4</v>
      </c>
      <c r="S213" s="35">
        <v>9105123</v>
      </c>
      <c r="T213" s="2" t="s">
        <v>1992</v>
      </c>
      <c r="V213" s="2">
        <v>3</v>
      </c>
      <c r="W213" s="2">
        <v>4</v>
      </c>
      <c r="X213" s="35">
        <v>9105124</v>
      </c>
      <c r="Y213" s="2">
        <v>0</v>
      </c>
    </row>
    <row r="214" spans="17:25">
      <c r="Q214" s="2">
        <v>3</v>
      </c>
      <c r="R214" s="2">
        <v>4</v>
      </c>
      <c r="S214" s="35">
        <v>9105929</v>
      </c>
      <c r="T214" s="2" t="s">
        <v>1993</v>
      </c>
      <c r="V214" s="2">
        <v>3</v>
      </c>
      <c r="W214" s="2">
        <v>4</v>
      </c>
      <c r="X214" s="35">
        <v>9105931</v>
      </c>
      <c r="Y214" s="2" t="s">
        <v>1991</v>
      </c>
    </row>
    <row r="215" spans="17:25">
      <c r="Q215" s="2">
        <v>3</v>
      </c>
      <c r="R215" s="2">
        <v>4</v>
      </c>
      <c r="S215" s="35">
        <v>9105121</v>
      </c>
      <c r="T215" s="2" t="s">
        <v>1994</v>
      </c>
      <c r="V215" s="2">
        <v>3</v>
      </c>
      <c r="W215" s="2">
        <v>4</v>
      </c>
      <c r="X215" s="35">
        <v>9105122</v>
      </c>
      <c r="Y215" s="2" t="s">
        <v>1992</v>
      </c>
    </row>
    <row r="216" spans="17:25">
      <c r="Q216" s="2">
        <v>3</v>
      </c>
      <c r="R216" s="2">
        <v>4</v>
      </c>
      <c r="S216" s="35">
        <v>9105907</v>
      </c>
      <c r="T216" s="2" t="s">
        <v>1995</v>
      </c>
      <c r="V216" s="2">
        <v>3</v>
      </c>
      <c r="W216" s="2">
        <v>4</v>
      </c>
      <c r="X216" s="35">
        <v>9105908</v>
      </c>
      <c r="Y216" s="2" t="s">
        <v>1993</v>
      </c>
    </row>
    <row r="217" spans="17:25">
      <c r="Q217" s="2">
        <v>3</v>
      </c>
      <c r="R217" s="2">
        <v>4</v>
      </c>
      <c r="S217" s="35">
        <v>9105118</v>
      </c>
      <c r="T217" s="2" t="s">
        <v>1996</v>
      </c>
      <c r="V217" s="2">
        <v>3</v>
      </c>
      <c r="W217" s="2">
        <v>4</v>
      </c>
      <c r="X217" s="35">
        <v>9105119</v>
      </c>
      <c r="Y217" s="2" t="s">
        <v>1994</v>
      </c>
    </row>
    <row r="218" spans="17:25">
      <c r="Q218" s="2">
        <v>3</v>
      </c>
      <c r="R218" s="2">
        <v>4</v>
      </c>
      <c r="S218" s="35">
        <v>9111355</v>
      </c>
      <c r="T218" s="2" t="s">
        <v>1997</v>
      </c>
      <c r="V218" s="2">
        <v>3</v>
      </c>
      <c r="W218" s="2">
        <v>4</v>
      </c>
      <c r="X218" s="35">
        <v>9111356</v>
      </c>
      <c r="Y218" s="2" t="s">
        <v>1995</v>
      </c>
    </row>
    <row r="219" spans="17:25">
      <c r="Y219" s="2" t="s">
        <v>1996</v>
      </c>
    </row>
    <row r="220" spans="17:25">
      <c r="Y220" s="2" t="s">
        <v>1997</v>
      </c>
    </row>
  </sheetData>
  <sheetProtection algorithmName="SHA-512" hashValue="pzvZFV2PuEeM1rYjM5mghq/1rJeShpNGD5cwK3DlAMsIwFoODKAzUhzaGfo47tBF8+FOJ1WSeYdCLjYt2Ma1fQ==" saltValue="xgfKFD6TTYYU5Z+47s281Q==" spinCount="100000" sheet="1" objects="1" scenarios="1"/>
  <mergeCells count="60">
    <mergeCell ref="B46:F46"/>
    <mergeCell ref="B42:F42"/>
    <mergeCell ref="C43:F43"/>
    <mergeCell ref="C45:D45"/>
    <mergeCell ref="Q106:S106"/>
    <mergeCell ref="B48:F48"/>
    <mergeCell ref="C49:F49"/>
    <mergeCell ref="B50:D50"/>
    <mergeCell ref="Q107:S107"/>
    <mergeCell ref="U107:W107"/>
    <mergeCell ref="Q121:T121"/>
    <mergeCell ref="I11:M11"/>
    <mergeCell ref="I12:M12"/>
    <mergeCell ref="I13:M13"/>
    <mergeCell ref="I14:M14"/>
    <mergeCell ref="Q87:S87"/>
    <mergeCell ref="U87:W87"/>
    <mergeCell ref="Q96:S96"/>
    <mergeCell ref="Q97:S97"/>
    <mergeCell ref="U97:W97"/>
    <mergeCell ref="N16:O16"/>
    <mergeCell ref="I15:M15"/>
    <mergeCell ref="H16:L16"/>
    <mergeCell ref="Y18:Z18"/>
    <mergeCell ref="U74:X74"/>
    <mergeCell ref="Q86:S86"/>
    <mergeCell ref="U86:W86"/>
    <mergeCell ref="T47:V47"/>
    <mergeCell ref="T54:V54"/>
    <mergeCell ref="C1:D1"/>
    <mergeCell ref="B41:C41"/>
    <mergeCell ref="B27:F27"/>
    <mergeCell ref="B37:F37"/>
    <mergeCell ref="E38:F38"/>
    <mergeCell ref="E39:F39"/>
    <mergeCell ref="E40:F40"/>
    <mergeCell ref="E41:F41"/>
    <mergeCell ref="D22:F22"/>
    <mergeCell ref="D23:F23"/>
    <mergeCell ref="D24:F24"/>
    <mergeCell ref="B40:D40"/>
    <mergeCell ref="D25:F25"/>
    <mergeCell ref="B2:F2"/>
    <mergeCell ref="C5:F5"/>
    <mergeCell ref="B17:F17"/>
    <mergeCell ref="D19:F19"/>
    <mergeCell ref="D20:F20"/>
    <mergeCell ref="D21:F21"/>
    <mergeCell ref="D18:F18"/>
    <mergeCell ref="I9:M9"/>
    <mergeCell ref="I10:M10"/>
    <mergeCell ref="I6:M6"/>
    <mergeCell ref="I7:M7"/>
    <mergeCell ref="I8:M8"/>
    <mergeCell ref="B7:F7"/>
    <mergeCell ref="I2:M2"/>
    <mergeCell ref="C3:F3"/>
    <mergeCell ref="I3:M3"/>
    <mergeCell ref="I4:M4"/>
    <mergeCell ref="I5:M5"/>
  </mergeCells>
  <conditionalFormatting sqref="F8:F16">
    <cfRule type="containsBlanks" dxfId="254" priority="19">
      <formula>LEN(TRIM(F8))=0</formula>
    </cfRule>
  </conditionalFormatting>
  <conditionalFormatting sqref="E8:E16">
    <cfRule type="cellIs" dxfId="253" priority="17" operator="greaterThan">
      <formula>0</formula>
    </cfRule>
    <cfRule type="cellIs" dxfId="252" priority="18" operator="equal">
      <formula>0</formula>
    </cfRule>
  </conditionalFormatting>
  <conditionalFormatting sqref="D41">
    <cfRule type="cellIs" dxfId="251" priority="16" operator="notBetween">
      <formula>$T$23</formula>
      <formula>$T$26</formula>
    </cfRule>
  </conditionalFormatting>
  <conditionalFormatting sqref="F45">
    <cfRule type="containsBlanks" dxfId="250" priority="15">
      <formula>LEN(TRIM(F45))=0</formula>
    </cfRule>
  </conditionalFormatting>
  <conditionalFormatting sqref="E45">
    <cfRule type="cellIs" dxfId="249" priority="13" operator="greaterThan">
      <formula>$F$48</formula>
    </cfRule>
    <cfRule type="cellIs" dxfId="248" priority="14" operator="equal">
      <formula>0</formula>
    </cfRule>
  </conditionalFormatting>
  <conditionalFormatting sqref="E50">
    <cfRule type="cellIs" dxfId="247" priority="11" operator="equal">
      <formula>0</formula>
    </cfRule>
    <cfRule type="cellIs" priority="12" operator="greaterThan">
      <formula>$F$51</formula>
    </cfRule>
  </conditionalFormatting>
  <conditionalFormatting sqref="F50">
    <cfRule type="containsBlanks" dxfId="246" priority="10">
      <formula>LEN(TRIM(F50))=0</formula>
    </cfRule>
  </conditionalFormatting>
  <conditionalFormatting sqref="H8">
    <cfRule type="expression" dxfId="245" priority="9">
      <formula>AND($C$19&gt;2500, $Q$28=2, $F$15&gt;0)</formula>
    </cfRule>
  </conditionalFormatting>
  <conditionalFormatting sqref="H9">
    <cfRule type="expression" dxfId="244" priority="8">
      <formula>AND($C$19&gt;2500, $Q$28=2, $F$15&gt;0)</formula>
    </cfRule>
  </conditionalFormatting>
  <conditionalFormatting sqref="I8:M8">
    <cfRule type="expression" dxfId="243" priority="7">
      <formula>AND($C$19&gt;2500, $Q$28=2, $F$15&gt;0)</formula>
    </cfRule>
  </conditionalFormatting>
  <conditionalFormatting sqref="I9:M9">
    <cfRule type="expression" dxfId="242" priority="6">
      <formula>AND($C$19&gt;2500, $Q$28=2, $F$15&gt;0)</formula>
    </cfRule>
  </conditionalFormatting>
  <conditionalFormatting sqref="N8">
    <cfRule type="expression" dxfId="241" priority="5">
      <formula>AND($C$19&gt;2500, $Q$28=2, $F$15&gt;0)</formula>
    </cfRule>
  </conditionalFormatting>
  <conditionalFormatting sqref="N9">
    <cfRule type="expression" dxfId="240" priority="4">
      <formula>AND($C$19&gt;2500, $Q$28=2, $F$15&gt;0)</formula>
    </cfRule>
  </conditionalFormatting>
  <conditionalFormatting sqref="O8">
    <cfRule type="expression" dxfId="239" priority="3">
      <formula>AND($C$19&gt;2500, $Q$28=2, $F$15&gt;0)</formula>
    </cfRule>
  </conditionalFormatting>
  <conditionalFormatting sqref="O9">
    <cfRule type="expression" dxfId="238" priority="2">
      <formula>AND($C$19&gt;2500, $Q$28=2, $F$15&gt;0)</formula>
    </cfRule>
  </conditionalFormatting>
  <conditionalFormatting sqref="H16:L16">
    <cfRule type="expression" dxfId="237" priority="1">
      <formula>AND($C$19&gt;2500, $Q$28=2, $F$15&gt;0)</formula>
    </cfRule>
  </conditionalFormatting>
  <dataValidations count="12">
    <dataValidation type="whole" errorStyle="warning" allowBlank="1" showInputMessage="1" showErrorMessage="1" errorTitle="Внимание!" error="Рекомендованая высота 2300 мм" sqref="H17:O17 G15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H18:O18 G16">
      <formula1>0</formula1>
      <formula2>2500</formula2>
    </dataValidation>
    <dataValidation errorStyle="warning" allowBlank="1" showInputMessage="1" showErrorMessage="1" errorTitle="Внимание!" error="Толщина дверей не должна превышать 19 мм" sqref="H16 M16:O16"/>
    <dataValidation type="whole" allowBlank="1" showInputMessage="1" showErrorMessage="1" errorTitle="Внимание!" error="Максимальная ширина шкафа 4000 мм" sqref="F11">
      <formula1>0</formula1>
      <formula2>4000</formula2>
    </dataValidation>
    <dataValidation type="whole" errorStyle="warning" allowBlank="1" showInputMessage="1" showErrorMessage="1" errorTitle="Внимание!" error="Рекомендованая высота 2600 мм" sqref="F10">
      <formula1>0</formula1>
      <formula2>2600</formula2>
    </dataValidation>
    <dataValidation type="whole" errorStyle="warning" allowBlank="1" showInputMessage="1" showErrorMessage="1" errorTitle="Внимание!" error="Толщина дверей не должна быть меньше 16 мм и не должна превышать 50 мм" sqref="F9">
      <formula1>16</formula1>
      <formula2>50</formula2>
    </dataValidation>
    <dataValidation type="whole" allowBlank="1" showInputMessage="1" showErrorMessage="1" errorTitle="Внимание!" error="Минимальная высота цоколя 60 мм" sqref="F15">
      <formula1>57</formula1>
      <formula2>2000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sqref="F14">
      <formula1>20</formula1>
      <formula2>2000</formula2>
    </dataValidation>
    <dataValidation type="whole" allowBlank="1" showInputMessage="1" showErrorMessage="1" errorTitle="Внимание!!!" error="Максимальное наложение 25 мм" sqref="F13">
      <formula1>0</formula1>
      <formula2>25</formula2>
    </dataValidation>
    <dataValidation type="whole" allowBlank="1" showInputMessage="1" showErrorMessage="1" errorTitle="Внимание!" error="Максимальная толщина корпуса 26 мм!" sqref="F8">
      <formula1>0</formula1>
      <formula2>26</formula2>
    </dataValidation>
    <dataValidation type="whole" allowBlank="1" showInputMessage="1" showErrorMessage="1" errorTitle="Внимание!" error="Ограничение хода (2-х дверный ≤50 мм ;3=х двернный от ≥45 мм до ≤55 мм)" sqref="F16">
      <formula1>0</formula1>
      <formula2>55</formula2>
    </dataValidation>
  </dataValidations>
  <hyperlinks>
    <hyperlink ref="B46:F46" location="Quadro!A1" display="Помощь в расчете ящика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1">
              <controlPr defaultSize="0" autoLine="0" autoPict="0">
                <anchor moveWithCells="1">
                  <from>
                    <xdr:col>1</xdr:col>
                    <xdr:colOff>3718560</xdr:colOff>
                    <xdr:row>1</xdr:row>
                    <xdr:rowOff>251460</xdr:rowOff>
                  </from>
                  <to>
                    <xdr:col>5</xdr:col>
                    <xdr:colOff>937260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251460</xdr:rowOff>
                  </from>
                  <to>
                    <xdr:col>5</xdr:col>
                    <xdr:colOff>937260</xdr:colOff>
                    <xdr:row>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Drop Down 3">
              <controlPr defaultSize="0" autoLine="0" autoPict="0">
                <anchor moveWithCells="1">
                  <from>
                    <xdr:col>2</xdr:col>
                    <xdr:colOff>7620</xdr:colOff>
                    <xdr:row>3</xdr:row>
                    <xdr:rowOff>251460</xdr:rowOff>
                  </from>
                  <to>
                    <xdr:col>5</xdr:col>
                    <xdr:colOff>937260</xdr:colOff>
                    <xdr:row>4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243840</xdr:rowOff>
                  </from>
                  <to>
                    <xdr:col>5</xdr:col>
                    <xdr:colOff>937260</xdr:colOff>
                    <xdr:row>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Drop Down 5">
              <controlPr defaultSize="0" autoLine="0" autoPict="0">
                <anchor>
                  <from>
                    <xdr:col>2</xdr:col>
                    <xdr:colOff>7620</xdr:colOff>
                    <xdr:row>41</xdr:row>
                    <xdr:rowOff>213360</xdr:rowOff>
                  </from>
                  <to>
                    <xdr:col>5</xdr:col>
                    <xdr:colOff>937260</xdr:colOff>
                    <xdr:row>42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Drop Down 6">
              <controlPr defaultSize="0" autoLine="0" autoPict="0">
                <anchor>
                  <from>
                    <xdr:col>2</xdr:col>
                    <xdr:colOff>7620</xdr:colOff>
                    <xdr:row>42</xdr:row>
                    <xdr:rowOff>243840</xdr:rowOff>
                  </from>
                  <to>
                    <xdr:col>5</xdr:col>
                    <xdr:colOff>937260</xdr:colOff>
                    <xdr:row>43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Drop Down 7">
              <controlPr defaultSize="0" autoLine="0" autoPict="0">
                <anchor moveWithCells="1">
                  <from>
                    <xdr:col>1</xdr:col>
                    <xdr:colOff>3710940</xdr:colOff>
                    <xdr:row>47</xdr:row>
                    <xdr:rowOff>304800</xdr:rowOff>
                  </from>
                  <to>
                    <xdr:col>6</xdr:col>
                    <xdr:colOff>0</xdr:colOff>
                    <xdr:row>48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theme="9"/>
  </sheetPr>
  <dimension ref="B1:AT337"/>
  <sheetViews>
    <sheetView showRowColHeaders="0" topLeftCell="A16" zoomScale="70" zoomScaleNormal="70" workbookViewId="0">
      <selection activeCell="AX30" sqref="AX30"/>
    </sheetView>
  </sheetViews>
  <sheetFormatPr defaultColWidth="9.21875" defaultRowHeight="14.4"/>
  <cols>
    <col min="1" max="1" width="1.21875" style="1" customWidth="1"/>
    <col min="2" max="2" width="53.21875" style="1" customWidth="1"/>
    <col min="3" max="3" width="14.21875" style="1" customWidth="1"/>
    <col min="4" max="4" width="11.5546875" style="1" bestFit="1" customWidth="1"/>
    <col min="5" max="5" width="1.21875" style="1" customWidth="1"/>
    <col min="6" max="6" width="12.77734375" style="1" customWidth="1"/>
    <col min="7" max="7" width="1.5546875" style="1" customWidth="1"/>
    <col min="8" max="8" width="24.44140625" style="1" customWidth="1"/>
    <col min="9" max="12" width="12.77734375" style="1" customWidth="1"/>
    <col min="13" max="13" width="47.77734375" style="1" customWidth="1"/>
    <col min="14" max="14" width="6.77734375" style="1" customWidth="1"/>
    <col min="15" max="15" width="12.77734375" style="1" customWidth="1"/>
    <col min="16" max="16" width="9.21875" style="125" customWidth="1"/>
    <col min="17" max="17" width="37.21875" style="125" hidden="1" customWidth="1"/>
    <col min="18" max="18" width="10.44140625" style="125" hidden="1" customWidth="1"/>
    <col min="19" max="19" width="23.44140625" style="125" hidden="1" customWidth="1"/>
    <col min="20" max="20" width="19.77734375" style="125" hidden="1" customWidth="1"/>
    <col min="21" max="21" width="17.77734375" style="125" hidden="1" customWidth="1"/>
    <col min="22" max="22" width="12.77734375" style="125" hidden="1" customWidth="1"/>
    <col min="23" max="23" width="14" style="125" hidden="1" customWidth="1"/>
    <col min="24" max="24" width="9.77734375" style="125" hidden="1" customWidth="1"/>
    <col min="25" max="26" width="9.21875" style="125" hidden="1" customWidth="1"/>
    <col min="27" max="27" width="14.21875" style="125" hidden="1" customWidth="1"/>
    <col min="28" max="28" width="16.44140625" style="125" hidden="1" customWidth="1"/>
    <col min="29" max="29" width="16.77734375" style="125" hidden="1" customWidth="1"/>
    <col min="30" max="30" width="13.5546875" style="125" hidden="1" customWidth="1"/>
    <col min="31" max="39" width="9.21875" style="125" hidden="1" customWidth="1"/>
    <col min="40" max="46" width="9.21875" style="1" hidden="1" customWidth="1"/>
    <col min="47" max="47" width="0" style="1" hidden="1" customWidth="1"/>
    <col min="48" max="16384" width="9.21875" style="1"/>
  </cols>
  <sheetData>
    <row r="1" spans="2:33" ht="69" customHeight="1">
      <c r="B1" s="49"/>
      <c r="C1" s="412"/>
      <c r="D1" s="412"/>
      <c r="S1" s="61"/>
      <c r="T1" s="61" t="s">
        <v>25</v>
      </c>
      <c r="U1" s="61" t="s">
        <v>4</v>
      </c>
      <c r="V1" s="259" t="s">
        <v>1942</v>
      </c>
      <c r="W1" s="259" t="s">
        <v>1948</v>
      </c>
    </row>
    <row r="2" spans="2:33" ht="16.5" customHeight="1">
      <c r="B2" s="355" t="s">
        <v>4180</v>
      </c>
      <c r="C2" s="356"/>
      <c r="D2" s="356"/>
      <c r="E2" s="356"/>
      <c r="F2" s="357"/>
      <c r="G2" s="8"/>
      <c r="H2" s="218" t="s">
        <v>1906</v>
      </c>
      <c r="I2" s="358" t="s">
        <v>1907</v>
      </c>
      <c r="J2" s="358"/>
      <c r="K2" s="358"/>
      <c r="L2" s="358"/>
      <c r="M2" s="358"/>
      <c r="N2" s="324" t="s">
        <v>1908</v>
      </c>
      <c r="O2" s="336"/>
      <c r="Q2" s="61" t="s">
        <v>1952</v>
      </c>
      <c r="S2" s="61" t="s">
        <v>23</v>
      </c>
      <c r="T2" s="260">
        <f>F12-F17+30</f>
        <v>30</v>
      </c>
      <c r="U2" s="61">
        <f>(F13-(F10-F15)*2+IF(Q10=2,F16,F16*2))/Q10</f>
        <v>0</v>
      </c>
      <c r="V2" s="88">
        <f>IF(T2&lt;31,,T2)</f>
        <v>0</v>
      </c>
      <c r="W2" s="88">
        <f>IF(U2&lt;31,,U2)</f>
        <v>0</v>
      </c>
      <c r="Y2" s="125">
        <v>9242238</v>
      </c>
      <c r="AA2" s="61" t="s">
        <v>1916</v>
      </c>
      <c r="AB2" s="61" t="s">
        <v>1917</v>
      </c>
      <c r="AC2" s="61" t="s">
        <v>1918</v>
      </c>
    </row>
    <row r="3" spans="2:33" ht="19.95" customHeight="1">
      <c r="B3" s="67" t="s">
        <v>0</v>
      </c>
      <c r="C3" s="359"/>
      <c r="D3" s="360"/>
      <c r="E3" s="360"/>
      <c r="F3" s="361"/>
      <c r="G3" s="8"/>
      <c r="H3" s="33">
        <f>IF(C27&gt;2300,Y7,Y6)</f>
        <v>9277164</v>
      </c>
      <c r="I3" s="362" t="str">
        <f>VLOOKUP(H3,Цены!$A:$B,2,0)</f>
        <v>КОМПЛЕКТ ПРОФИЛЕЙ TOPLINE L/STB11,L2300,АЛЮМИНИЙ, АНОДИРОВАННЫЙ</v>
      </c>
      <c r="J3" s="363"/>
      <c r="K3" s="363"/>
      <c r="L3" s="363"/>
      <c r="M3" s="364"/>
      <c r="N3" s="325">
        <v>1</v>
      </c>
      <c r="O3" s="337"/>
      <c r="Q3" s="61" t="s">
        <v>2</v>
      </c>
      <c r="S3" s="61" t="s">
        <v>7</v>
      </c>
      <c r="T3" s="61">
        <f>F13-(F10*2)</f>
        <v>0</v>
      </c>
      <c r="U3" s="260">
        <f>F14-F11-F30-25</f>
        <v>-25</v>
      </c>
      <c r="V3" s="88">
        <f>IF(T3&lt;0,,T3)</f>
        <v>0</v>
      </c>
      <c r="W3" s="88">
        <f>IF(U3&lt;0,,U3)</f>
        <v>0</v>
      </c>
      <c r="Y3" s="125">
        <v>9277096</v>
      </c>
      <c r="AA3" s="61" t="s">
        <v>1919</v>
      </c>
      <c r="AB3" s="61">
        <v>9206249</v>
      </c>
      <c r="AC3" s="61">
        <v>9206252</v>
      </c>
    </row>
    <row r="4" spans="2:33" ht="19.95" customHeight="1">
      <c r="B4" s="67" t="s">
        <v>3</v>
      </c>
      <c r="C4" s="221"/>
      <c r="D4" s="222"/>
      <c r="E4" s="222"/>
      <c r="F4" s="223"/>
      <c r="G4" s="8"/>
      <c r="H4" s="33" t="str">
        <f>VLOOKUP(S42,U30:Y35,MATCH(Q16,U29:Y29,0),0)</f>
        <v>-</v>
      </c>
      <c r="I4" s="362" t="str">
        <f>IFERROR(VLOOKUP(H4,Цены!$A:$B,2,0),"-")</f>
        <v>-</v>
      </c>
      <c r="J4" s="363"/>
      <c r="K4" s="363"/>
      <c r="L4" s="363"/>
      <c r="M4" s="364"/>
      <c r="N4" s="325">
        <v>1</v>
      </c>
      <c r="O4" s="337"/>
      <c r="Q4" s="61" t="s">
        <v>1</v>
      </c>
      <c r="S4" s="61" t="s">
        <v>8</v>
      </c>
      <c r="T4" s="61">
        <f>F13-(F10*2)</f>
        <v>0</v>
      </c>
      <c r="U4" s="260">
        <f>F14-F11-F30-25+17</f>
        <v>-8</v>
      </c>
      <c r="V4" s="88">
        <f>IF(T4&lt;0,,T4)</f>
        <v>0</v>
      </c>
      <c r="W4" s="88">
        <f>IF(U4&lt;0,,U4)</f>
        <v>0</v>
      </c>
      <c r="Y4" s="125">
        <v>9242240</v>
      </c>
      <c r="AA4" s="61" t="s">
        <v>1920</v>
      </c>
      <c r="AB4" s="261">
        <v>9209756</v>
      </c>
      <c r="AC4" s="61">
        <v>9234187</v>
      </c>
    </row>
    <row r="5" spans="2:33" ht="19.95" customHeight="1">
      <c r="B5" s="67" t="s">
        <v>22</v>
      </c>
      <c r="C5" s="359"/>
      <c r="D5" s="360"/>
      <c r="E5" s="360"/>
      <c r="F5" s="361"/>
      <c r="G5" s="8"/>
      <c r="H5" s="33" t="str">
        <f>VLOOKUP(Q10,U16:V18,2,0)</f>
        <v>-</v>
      </c>
      <c r="I5" s="362" t="str">
        <f>IFERROR(VLOOKUP(H5,Цены!$A:$B,2,0),"-")</f>
        <v>-</v>
      </c>
      <c r="J5" s="363"/>
      <c r="K5" s="363"/>
      <c r="L5" s="363"/>
      <c r="M5" s="364"/>
      <c r="N5" s="325">
        <v>1</v>
      </c>
      <c r="O5" s="337"/>
      <c r="Q5" s="88">
        <v>1</v>
      </c>
      <c r="S5" s="61" t="s">
        <v>9</v>
      </c>
      <c r="T5" s="61">
        <f>F12-(F10*2)-F17</f>
        <v>0</v>
      </c>
      <c r="U5" s="260">
        <f>F14-F11-F30-25</f>
        <v>-25</v>
      </c>
      <c r="V5" s="88">
        <f>IF(T5&lt;0,,T5)</f>
        <v>0</v>
      </c>
      <c r="W5" s="88">
        <f t="shared" ref="W5:W9" si="0">IF(U5&lt;31,,U5)</f>
        <v>0</v>
      </c>
      <c r="Y5" s="125">
        <v>9277098</v>
      </c>
      <c r="AF5" s="61" t="s">
        <v>4162</v>
      </c>
    </row>
    <row r="6" spans="2:33" ht="19.95" customHeight="1">
      <c r="B6" s="67" t="s">
        <v>1910</v>
      </c>
      <c r="C6" s="221"/>
      <c r="D6" s="222"/>
      <c r="E6" s="222"/>
      <c r="F6" s="223"/>
      <c r="G6" s="8"/>
      <c r="H6" s="33" t="str">
        <f>VLOOKUP(Q22,V21:W23,2,0)</f>
        <v>-</v>
      </c>
      <c r="I6" s="351" t="str">
        <f>IFERROR(VLOOKUP(H6,Цены!$A:$B,2,0),"-")</f>
        <v>-</v>
      </c>
      <c r="J6" s="352"/>
      <c r="K6" s="352"/>
      <c r="L6" s="352"/>
      <c r="M6" s="353"/>
      <c r="N6" s="325">
        <v>1</v>
      </c>
      <c r="O6" s="337"/>
      <c r="S6" s="61" t="s">
        <v>1941</v>
      </c>
      <c r="T6" s="61">
        <f>F13-(F10*2)</f>
        <v>0</v>
      </c>
      <c r="U6" s="61"/>
      <c r="V6" s="88">
        <f>IF(T6&lt;0,,T6)</f>
        <v>0</v>
      </c>
      <c r="W6" s="88">
        <f t="shared" si="0"/>
        <v>0</v>
      </c>
      <c r="Y6" s="125">
        <v>9277164</v>
      </c>
      <c r="AA6" s="61"/>
      <c r="AB6" s="61" t="s">
        <v>1917</v>
      </c>
      <c r="AC6" s="61" t="s">
        <v>1918</v>
      </c>
      <c r="AD6" s="61" t="s">
        <v>1925</v>
      </c>
      <c r="AF6" s="61" t="s">
        <v>4163</v>
      </c>
    </row>
    <row r="7" spans="2:33" ht="19.95" customHeight="1">
      <c r="B7" s="67" t="s">
        <v>1911</v>
      </c>
      <c r="C7" s="221"/>
      <c r="D7" s="222"/>
      <c r="E7" s="222"/>
      <c r="F7" s="223"/>
      <c r="G7" s="8"/>
      <c r="H7" s="33" t="str">
        <f>VLOOKUP(Q10,V24:W26,2,0)</f>
        <v>-</v>
      </c>
      <c r="I7" s="351" t="str">
        <f>IFERROR(VLOOKUP(H7,Цены!$A:$B,2,0),"-")</f>
        <v>-</v>
      </c>
      <c r="J7" s="352"/>
      <c r="K7" s="352"/>
      <c r="L7" s="352"/>
      <c r="M7" s="353"/>
      <c r="N7" s="325">
        <v>1</v>
      </c>
      <c r="O7" s="337"/>
      <c r="Q7" s="61" t="s">
        <v>1950</v>
      </c>
      <c r="S7" s="61" t="s">
        <v>24</v>
      </c>
      <c r="T7" s="61">
        <f>F13-(F10*2)-2</f>
        <v>-2</v>
      </c>
      <c r="U7" s="61"/>
      <c r="V7" s="88">
        <f>IF(T7&lt;0,,T7)</f>
        <v>0</v>
      </c>
      <c r="W7" s="88">
        <f t="shared" si="0"/>
        <v>0</v>
      </c>
      <c r="Y7" s="125">
        <v>9277167</v>
      </c>
      <c r="AA7" s="61">
        <v>1</v>
      </c>
      <c r="AB7" s="61" t="s">
        <v>1902</v>
      </c>
      <c r="AC7" s="61" t="s">
        <v>1902</v>
      </c>
      <c r="AD7" s="61" t="s">
        <v>1902</v>
      </c>
      <c r="AF7" s="61" t="s">
        <v>4164</v>
      </c>
    </row>
    <row r="8" spans="2:33" ht="19.95" customHeight="1">
      <c r="B8" s="67" t="s">
        <v>4161</v>
      </c>
      <c r="C8" s="221"/>
      <c r="D8" s="222"/>
      <c r="E8" s="222"/>
      <c r="F8" s="223"/>
      <c r="G8" s="8"/>
      <c r="H8" s="33" t="str">
        <f>IFERROR(VLOOKUP(Q28,AA6:AD10,2,0),"-")</f>
        <v>-</v>
      </c>
      <c r="I8" s="351" t="str">
        <f>IFERROR(VLOOKUP(H8,Цены!$A:$B,2,0),"-")</f>
        <v>-</v>
      </c>
      <c r="J8" s="352"/>
      <c r="K8" s="352"/>
      <c r="L8" s="352"/>
      <c r="M8" s="353"/>
      <c r="N8" s="325" t="str">
        <f>IFERROR(VLOOKUP(Q10,AA29:AB30,2,0),"-")</f>
        <v>-</v>
      </c>
      <c r="O8" s="337"/>
      <c r="Q8" s="61">
        <v>2</v>
      </c>
      <c r="S8" s="61" t="s">
        <v>5</v>
      </c>
      <c r="T8" s="262">
        <f>F12</f>
        <v>0</v>
      </c>
      <c r="U8" s="61">
        <f>VLOOKUP(Q16,S12:U15,MATCH(B21,S11:U11,0),0)</f>
        <v>0</v>
      </c>
      <c r="V8" s="88">
        <f>IF(T8&lt;0,,T8)</f>
        <v>0</v>
      </c>
      <c r="W8" s="88">
        <f t="shared" si="0"/>
        <v>0</v>
      </c>
      <c r="Y8" s="125">
        <v>9242227</v>
      </c>
      <c r="AA8" s="61">
        <v>2</v>
      </c>
      <c r="AB8" s="61" t="e">
        <f>VLOOKUP(F11,AA19:AB22,2,0)</f>
        <v>#N/A</v>
      </c>
      <c r="AC8" s="61" t="e">
        <f>VLOOKUP(F11,AA24:AB27,2,0)</f>
        <v>#N/A</v>
      </c>
      <c r="AD8" s="61" t="s">
        <v>1902</v>
      </c>
      <c r="AF8" s="61">
        <v>1</v>
      </c>
    </row>
    <row r="9" spans="2:33" ht="19.95" customHeight="1">
      <c r="B9" s="365"/>
      <c r="C9" s="365"/>
      <c r="D9" s="365"/>
      <c r="E9" s="365"/>
      <c r="F9" s="365"/>
      <c r="G9" s="8"/>
      <c r="H9" s="33" t="str">
        <f>IFERROR(VLOOKUP(Q28,AA6:AD10,3,0),"-")</f>
        <v>-</v>
      </c>
      <c r="I9" s="351" t="str">
        <f>IFERROR(VLOOKUP(H9,Цены!$A:$B,2,0),"-")</f>
        <v>-</v>
      </c>
      <c r="J9" s="352"/>
      <c r="K9" s="352"/>
      <c r="L9" s="352"/>
      <c r="M9" s="353"/>
      <c r="N9" s="325" t="str">
        <f>IFERROR(VLOOKUP(Q10,AA34:AB35,2,0),"-")</f>
        <v>-</v>
      </c>
      <c r="O9" s="337"/>
      <c r="Q9" s="61">
        <v>3</v>
      </c>
      <c r="S9" s="61" t="s">
        <v>6</v>
      </c>
      <c r="T9" s="262">
        <f>F12</f>
        <v>0</v>
      </c>
      <c r="U9" s="61">
        <f>VLOOKUP(Q16,S12:U15,MATCH(B22,S11:U11,0),0)</f>
        <v>0</v>
      </c>
      <c r="V9" s="88">
        <f>IF(T9&lt;0,,T9)</f>
        <v>0</v>
      </c>
      <c r="W9" s="88">
        <f t="shared" si="0"/>
        <v>0</v>
      </c>
      <c r="Y9" s="125">
        <v>9277151</v>
      </c>
      <c r="AA9" s="61">
        <v>3</v>
      </c>
      <c r="AB9" s="61" t="s">
        <v>1902</v>
      </c>
      <c r="AC9" s="61" t="s">
        <v>1902</v>
      </c>
      <c r="AD9" s="61">
        <v>9252651</v>
      </c>
    </row>
    <row r="10" spans="2:33" ht="19.95" customHeight="1">
      <c r="B10" s="6" t="s">
        <v>2091</v>
      </c>
      <c r="C10" s="218" t="s">
        <v>2075</v>
      </c>
      <c r="D10" s="3"/>
      <c r="E10" s="5">
        <f>F10</f>
        <v>0</v>
      </c>
      <c r="F10" s="62"/>
      <c r="G10" s="8"/>
      <c r="H10" s="33" t="str">
        <f>IFERROR(VLOOKUP(Q28,AA7:AD10,4,0),"-")</f>
        <v>-</v>
      </c>
      <c r="I10" s="351" t="str">
        <f>IFERROR(VLOOKUP(H10,Цены!$A:$B,2,0),"-")</f>
        <v>-</v>
      </c>
      <c r="J10" s="352"/>
      <c r="K10" s="352"/>
      <c r="L10" s="352"/>
      <c r="M10" s="353"/>
      <c r="N10" s="325" t="str">
        <f>IFERROR(VLOOKUP(Q10,AA39:AB40,2,0),"-")</f>
        <v>-</v>
      </c>
      <c r="O10" s="337"/>
      <c r="Q10" s="88">
        <v>1</v>
      </c>
      <c r="S10" s="128"/>
      <c r="T10" s="128"/>
      <c r="U10" s="128"/>
      <c r="Y10" s="125">
        <v>9242228</v>
      </c>
      <c r="AA10" s="61">
        <v>4</v>
      </c>
      <c r="AB10" s="61" t="s">
        <v>1902</v>
      </c>
      <c r="AC10" s="61" t="s">
        <v>1902</v>
      </c>
      <c r="AD10" s="61" t="s">
        <v>1902</v>
      </c>
      <c r="AF10" s="125">
        <v>1</v>
      </c>
      <c r="AG10" s="125" t="s">
        <v>1902</v>
      </c>
    </row>
    <row r="11" spans="2:33" ht="19.95" customHeight="1">
      <c r="B11" s="2" t="s">
        <v>2092</v>
      </c>
      <c r="C11" s="218" t="s">
        <v>2076</v>
      </c>
      <c r="D11" s="3"/>
      <c r="E11" s="5">
        <f t="shared" ref="E11:E17" si="1">F11</f>
        <v>0</v>
      </c>
      <c r="F11" s="63"/>
      <c r="G11" s="8"/>
      <c r="H11" s="33" t="str">
        <f t="array" ref="H11">INDEX(S202:S297,MATCH(Q143&amp;Q150&amp;S162,Q202:Q297&amp;R202:R297&amp;T202:T297,0))</f>
        <v>-</v>
      </c>
      <c r="I11" s="351" t="str">
        <f>IFERROR(VLOOKUP(H11,Цены!$A:$B,2,0),"-")</f>
        <v>-</v>
      </c>
      <c r="J11" s="352"/>
      <c r="K11" s="352"/>
      <c r="L11" s="352"/>
      <c r="M11" s="353"/>
      <c r="N11" s="335">
        <f>F44</f>
        <v>0</v>
      </c>
      <c r="O11" s="337"/>
      <c r="S11" s="61" t="s">
        <v>2022</v>
      </c>
      <c r="T11" s="61" t="s">
        <v>26</v>
      </c>
      <c r="U11" s="61" t="s">
        <v>27</v>
      </c>
      <c r="Y11" s="125">
        <v>9277152</v>
      </c>
      <c r="AA11" s="61"/>
      <c r="AB11" s="61"/>
      <c r="AC11" s="61"/>
      <c r="AD11" s="61"/>
      <c r="AF11" s="125">
        <v>2</v>
      </c>
      <c r="AG11" s="125">
        <v>0</v>
      </c>
    </row>
    <row r="12" spans="2:33" ht="19.95" customHeight="1">
      <c r="B12" s="2" t="s">
        <v>2093</v>
      </c>
      <c r="C12" s="218" t="s">
        <v>2077</v>
      </c>
      <c r="D12" s="3"/>
      <c r="E12" s="5">
        <f t="shared" si="1"/>
        <v>0</v>
      </c>
      <c r="F12" s="63"/>
      <c r="G12" s="8"/>
      <c r="H12" s="33" t="str">
        <f t="array" ref="H12">INDEX(X202:X297,MATCH(Q143&amp;Q150&amp;S162,V202:V297&amp;W202:W297&amp;Y202:Y297,0))</f>
        <v>-</v>
      </c>
      <c r="I12" s="351" t="str">
        <f>IFERROR(VLOOKUP(H12,Цены!$A:$B,2,0),"-")</f>
        <v>-</v>
      </c>
      <c r="J12" s="352"/>
      <c r="K12" s="352"/>
      <c r="L12" s="352"/>
      <c r="M12" s="353"/>
      <c r="N12" s="335">
        <f>F44</f>
        <v>0</v>
      </c>
      <c r="O12" s="337"/>
      <c r="Q12" s="61" t="s">
        <v>1949</v>
      </c>
      <c r="S12" s="61">
        <v>1</v>
      </c>
      <c r="T12" s="61">
        <v>0</v>
      </c>
      <c r="U12" s="61">
        <v>0</v>
      </c>
      <c r="AA12" s="61"/>
      <c r="AB12" s="61"/>
      <c r="AC12" s="61"/>
      <c r="AD12" s="61"/>
      <c r="AF12" s="125">
        <v>3</v>
      </c>
      <c r="AG12" s="125">
        <v>34</v>
      </c>
    </row>
    <row r="13" spans="2:33" ht="19.95" customHeight="1">
      <c r="B13" s="2" t="s">
        <v>2094</v>
      </c>
      <c r="C13" s="218" t="s">
        <v>2079</v>
      </c>
      <c r="D13" s="3"/>
      <c r="E13" s="5">
        <f t="shared" si="1"/>
        <v>0</v>
      </c>
      <c r="F13" s="63"/>
      <c r="G13" s="5"/>
      <c r="H13" s="33" t="str">
        <f>VLOOKUP(Q143,U154:V156,2,0)</f>
        <v>-</v>
      </c>
      <c r="I13" s="351" t="str">
        <f>IFERROR(VLOOKUP(H13,Цены!$A:$B,2,0),"-")</f>
        <v>-</v>
      </c>
      <c r="J13" s="352"/>
      <c r="K13" s="352"/>
      <c r="L13" s="352"/>
      <c r="M13" s="353"/>
      <c r="N13" s="335">
        <f>F44</f>
        <v>0</v>
      </c>
      <c r="O13" s="337"/>
      <c r="Q13" s="61" t="s">
        <v>11</v>
      </c>
      <c r="S13" s="61">
        <v>2</v>
      </c>
      <c r="T13" s="260">
        <f>F14-F11-F30-8</f>
        <v>-8</v>
      </c>
      <c r="U13" s="260">
        <f>F14-F11-8</f>
        <v>-8</v>
      </c>
      <c r="AA13" s="61"/>
      <c r="AB13" s="61"/>
      <c r="AC13" s="61"/>
      <c r="AD13" s="61"/>
      <c r="AF13" s="125" t="str">
        <f>VLOOKUP(AF8,AF10:AG12,2,0)</f>
        <v>-</v>
      </c>
    </row>
    <row r="14" spans="2:33" ht="19.95" customHeight="1">
      <c r="B14" s="2" t="s">
        <v>2095</v>
      </c>
      <c r="C14" s="218" t="s">
        <v>2078</v>
      </c>
      <c r="D14" s="3"/>
      <c r="E14" s="5">
        <f t="shared" si="1"/>
        <v>0</v>
      </c>
      <c r="F14" s="63"/>
      <c r="G14" s="5"/>
      <c r="H14" s="33" t="str">
        <f>VLOOKUP(Q143,U157:V159,2,0)</f>
        <v>-</v>
      </c>
      <c r="I14" s="351" t="str">
        <f>IFERROR(VLOOKUP(H14,Цены!$A:$B,2,0),"-")</f>
        <v>-</v>
      </c>
      <c r="J14" s="352"/>
      <c r="K14" s="352"/>
      <c r="L14" s="352"/>
      <c r="M14" s="353"/>
      <c r="N14" s="335">
        <f>F44</f>
        <v>0</v>
      </c>
      <c r="O14" s="337"/>
      <c r="Q14" s="61" t="s">
        <v>12</v>
      </c>
      <c r="S14" s="61">
        <v>3</v>
      </c>
      <c r="T14" s="260">
        <f>F14-F11-8</f>
        <v>-8</v>
      </c>
      <c r="U14" s="260">
        <f>F14-F11-F30-8</f>
        <v>-8</v>
      </c>
      <c r="AA14" s="61"/>
      <c r="AB14" s="61"/>
      <c r="AC14" s="61"/>
      <c r="AD14" s="61"/>
    </row>
    <row r="15" spans="2:33" ht="19.95" customHeight="1" thickBot="1">
      <c r="B15" s="2" t="s">
        <v>2096</v>
      </c>
      <c r="C15" s="218" t="s">
        <v>2080</v>
      </c>
      <c r="D15" s="3"/>
      <c r="E15" s="5">
        <f t="shared" si="1"/>
        <v>0</v>
      </c>
      <c r="F15" s="63"/>
      <c r="G15" s="5"/>
      <c r="H15" s="226" t="str">
        <f>VLOOKUP(U69,X66:Y68,2,0)</f>
        <v>-</v>
      </c>
      <c r="I15" s="415" t="str">
        <f>IFERROR(VLOOKUP(H15,Цены!$A:$B,2,0),"-")</f>
        <v>-</v>
      </c>
      <c r="J15" s="416"/>
      <c r="K15" s="416"/>
      <c r="L15" s="416"/>
      <c r="M15" s="417"/>
      <c r="N15" s="36">
        <f>F49</f>
        <v>0</v>
      </c>
      <c r="O15" s="337"/>
      <c r="Q15" s="61" t="s">
        <v>1986</v>
      </c>
      <c r="S15" s="61">
        <v>4</v>
      </c>
      <c r="T15" s="260">
        <f>F14-F11-F30-8</f>
        <v>-8</v>
      </c>
      <c r="U15" s="276">
        <f>F14-F11-F30-8</f>
        <v>-8</v>
      </c>
      <c r="AA15" s="61"/>
      <c r="AB15" s="61"/>
      <c r="AC15" s="61"/>
      <c r="AD15" s="61"/>
    </row>
    <row r="16" spans="2:33" ht="19.95" customHeight="1">
      <c r="B16" s="2" t="s">
        <v>2097</v>
      </c>
      <c r="C16" s="218" t="s">
        <v>2081</v>
      </c>
      <c r="D16" s="3"/>
      <c r="E16" s="5">
        <f t="shared" si="1"/>
        <v>0</v>
      </c>
      <c r="F16" s="63"/>
      <c r="G16" s="5"/>
      <c r="H16" s="414"/>
      <c r="I16" s="414"/>
      <c r="J16" s="414"/>
      <c r="K16" s="414"/>
      <c r="L16" s="414"/>
      <c r="M16" s="414"/>
      <c r="O16" s="229"/>
      <c r="Q16" s="88">
        <v>1</v>
      </c>
      <c r="U16" s="277">
        <v>1</v>
      </c>
      <c r="V16" s="278" t="s">
        <v>1902</v>
      </c>
      <c r="X16" s="277">
        <v>1</v>
      </c>
      <c r="Y16" s="278" t="s">
        <v>1902</v>
      </c>
    </row>
    <row r="17" spans="2:31" ht="19.95" customHeight="1">
      <c r="B17" s="7" t="s">
        <v>2098</v>
      </c>
      <c r="C17" s="218" t="s">
        <v>2082</v>
      </c>
      <c r="D17" s="3"/>
      <c r="E17" s="5">
        <f t="shared" si="1"/>
        <v>0</v>
      </c>
      <c r="F17" s="64"/>
      <c r="G17" s="5"/>
      <c r="H17" s="227"/>
      <c r="I17" s="413"/>
      <c r="J17" s="413"/>
      <c r="K17" s="413"/>
      <c r="L17" s="413"/>
      <c r="M17" s="413"/>
      <c r="N17" s="228"/>
      <c r="O17" s="229"/>
      <c r="S17" s="61" t="s">
        <v>33</v>
      </c>
      <c r="T17" s="127">
        <v>2600</v>
      </c>
      <c r="U17" s="279">
        <v>2</v>
      </c>
      <c r="V17" s="280">
        <f>IF(D40&gt;20,Y2,Y3)</f>
        <v>9277096</v>
      </c>
      <c r="X17" s="279">
        <v>2</v>
      </c>
      <c r="Y17" s="280">
        <f>IF(D40&gt;20,Y8,Y9)</f>
        <v>9277151</v>
      </c>
    </row>
    <row r="18" spans="2:31" ht="19.95" customHeight="1" thickBot="1">
      <c r="B18" s="365"/>
      <c r="C18" s="365"/>
      <c r="D18" s="365"/>
      <c r="E18" s="365"/>
      <c r="F18" s="365"/>
      <c r="G18" s="5"/>
      <c r="H18" s="227"/>
      <c r="I18" s="413"/>
      <c r="J18" s="413"/>
      <c r="K18" s="413"/>
      <c r="L18" s="413"/>
      <c r="M18" s="413"/>
      <c r="N18" s="228"/>
      <c r="O18" s="229"/>
      <c r="Q18" s="61" t="s">
        <v>1985</v>
      </c>
      <c r="S18" s="61">
        <v>1</v>
      </c>
      <c r="T18" s="127">
        <v>0</v>
      </c>
      <c r="U18" s="281">
        <v>3</v>
      </c>
      <c r="V18" s="282">
        <f>IF(D40&gt;20,Y4,Y5)</f>
        <v>9277098</v>
      </c>
      <c r="X18" s="281">
        <v>3</v>
      </c>
      <c r="Y18" s="282">
        <f>IF(D40&gt;20,Y10,Y11)</f>
        <v>9277152</v>
      </c>
      <c r="AA18" s="366" t="s">
        <v>1915</v>
      </c>
      <c r="AB18" s="366"/>
      <c r="AD18" s="125">
        <v>0</v>
      </c>
      <c r="AE18" s="125" t="s">
        <v>1902</v>
      </c>
    </row>
    <row r="19" spans="2:31" ht="19.95" customHeight="1" thickBot="1">
      <c r="B19" s="218" t="s">
        <v>10</v>
      </c>
      <c r="C19" s="218" t="s">
        <v>25</v>
      </c>
      <c r="D19" s="358" t="s">
        <v>4</v>
      </c>
      <c r="E19" s="358"/>
      <c r="F19" s="358"/>
      <c r="G19" s="5"/>
      <c r="H19" s="227"/>
      <c r="I19" s="413"/>
      <c r="J19" s="413"/>
      <c r="K19" s="413"/>
      <c r="L19" s="413"/>
      <c r="M19" s="413"/>
      <c r="N19" s="228"/>
      <c r="O19" s="229"/>
      <c r="Q19" s="61" t="s">
        <v>1977</v>
      </c>
      <c r="S19" s="61">
        <v>2</v>
      </c>
      <c r="T19" s="61">
        <v>680</v>
      </c>
      <c r="AA19" s="263">
        <v>16</v>
      </c>
      <c r="AB19" s="263">
        <v>9206249</v>
      </c>
      <c r="AD19" s="283">
        <v>24</v>
      </c>
      <c r="AE19" s="284">
        <v>12</v>
      </c>
    </row>
    <row r="20" spans="2:31" ht="19.95" customHeight="1">
      <c r="B20" s="2" t="s">
        <v>2057</v>
      </c>
      <c r="C20" s="220">
        <f>SUM(V2)</f>
        <v>0</v>
      </c>
      <c r="D20" s="373">
        <f>SUM(W2)</f>
        <v>0</v>
      </c>
      <c r="E20" s="373"/>
      <c r="F20" s="373"/>
      <c r="G20" s="5"/>
      <c r="H20" s="227"/>
      <c r="I20" s="413"/>
      <c r="J20" s="413"/>
      <c r="K20" s="413"/>
      <c r="L20" s="413"/>
      <c r="M20" s="413"/>
      <c r="N20" s="228"/>
      <c r="O20" s="229"/>
      <c r="Q20" s="61" t="s">
        <v>1978</v>
      </c>
      <c r="S20" s="61">
        <v>3</v>
      </c>
      <c r="T20" s="61">
        <v>800</v>
      </c>
      <c r="V20" s="277"/>
      <c r="W20" s="285" t="str">
        <f>VLOOKUP(Q10,X16:Y18,2,0)</f>
        <v>-</v>
      </c>
      <c r="AA20" s="263">
        <v>19</v>
      </c>
      <c r="AB20" s="263">
        <v>9209756</v>
      </c>
      <c r="AD20" s="286">
        <v>29</v>
      </c>
      <c r="AE20" s="61">
        <v>13</v>
      </c>
    </row>
    <row r="21" spans="2:31" ht="19.95" customHeight="1">
      <c r="B21" s="2" t="s">
        <v>26</v>
      </c>
      <c r="C21" s="220">
        <f>SUM(V8)</f>
        <v>0</v>
      </c>
      <c r="D21" s="373">
        <f>SUM(W8)</f>
        <v>0</v>
      </c>
      <c r="E21" s="373"/>
      <c r="F21" s="373"/>
      <c r="G21" s="8"/>
      <c r="H21" s="421"/>
      <c r="I21" s="421"/>
      <c r="J21" s="421"/>
      <c r="K21" s="421"/>
      <c r="L21" s="421"/>
      <c r="M21" s="230"/>
      <c r="N21" s="422"/>
      <c r="O21" s="422"/>
      <c r="Q21" s="61"/>
      <c r="S21" s="88" t="s">
        <v>1946</v>
      </c>
      <c r="T21" s="88"/>
      <c r="V21" s="279">
        <v>1</v>
      </c>
      <c r="W21" s="280" t="s">
        <v>1902</v>
      </c>
      <c r="AA21" s="263">
        <v>15</v>
      </c>
      <c r="AB21" s="263">
        <v>9206249</v>
      </c>
      <c r="AD21" s="286">
        <v>32</v>
      </c>
      <c r="AE21" s="61">
        <v>12</v>
      </c>
    </row>
    <row r="22" spans="2:31" ht="19.95" customHeight="1">
      <c r="B22" s="2" t="s">
        <v>27</v>
      </c>
      <c r="C22" s="220">
        <f>SUM(V9)</f>
        <v>0</v>
      </c>
      <c r="D22" s="373">
        <f>SUM(W9)</f>
        <v>0</v>
      </c>
      <c r="E22" s="373"/>
      <c r="F22" s="373"/>
      <c r="G22" s="225"/>
      <c r="H22" s="5"/>
      <c r="I22" s="5"/>
      <c r="J22" s="5"/>
      <c r="K22" s="5"/>
      <c r="L22" s="5"/>
      <c r="M22" s="5"/>
      <c r="N22" s="5"/>
      <c r="O22" s="5"/>
      <c r="Q22" s="88">
        <v>1</v>
      </c>
      <c r="V22" s="279">
        <v>2</v>
      </c>
      <c r="W22" s="280" t="s">
        <v>1902</v>
      </c>
      <c r="AA22" s="263">
        <v>18</v>
      </c>
      <c r="AB22" s="263">
        <v>9209756</v>
      </c>
      <c r="AD22" s="286">
        <v>36</v>
      </c>
      <c r="AE22" s="61">
        <v>11</v>
      </c>
    </row>
    <row r="23" spans="2:31" ht="19.95" customHeight="1" thickBot="1">
      <c r="B23" s="2" t="s">
        <v>28</v>
      </c>
      <c r="C23" s="220">
        <f t="shared" ref="C23:D25" si="2">SUM(V3)</f>
        <v>0</v>
      </c>
      <c r="D23" s="373">
        <f t="shared" si="2"/>
        <v>0</v>
      </c>
      <c r="E23" s="373"/>
      <c r="F23" s="373"/>
      <c r="G23" s="9"/>
      <c r="H23" s="5"/>
      <c r="I23" s="5"/>
      <c r="J23" s="5"/>
      <c r="K23" s="5"/>
      <c r="L23" s="5"/>
      <c r="M23" s="5"/>
      <c r="N23" s="5"/>
      <c r="O23" s="5"/>
      <c r="S23" s="61">
        <f>(F11*C20*D20)/1000000000*VLOOKUP(Q5,S18:T20,2,0)</f>
        <v>0</v>
      </c>
      <c r="T23" s="125">
        <v>10</v>
      </c>
      <c r="V23" s="281">
        <v>3</v>
      </c>
      <c r="W23" s="282" t="str">
        <f>W20</f>
        <v>-</v>
      </c>
      <c r="AA23" s="366" t="s">
        <v>1921</v>
      </c>
      <c r="AB23" s="366"/>
      <c r="AD23" s="287">
        <v>42</v>
      </c>
      <c r="AE23" s="288">
        <v>12</v>
      </c>
    </row>
    <row r="24" spans="2:31" ht="19.95" customHeight="1">
      <c r="B24" s="2" t="s">
        <v>29</v>
      </c>
      <c r="C24" s="220">
        <f t="shared" si="2"/>
        <v>0</v>
      </c>
      <c r="D24" s="373">
        <f t="shared" si="2"/>
        <v>0</v>
      </c>
      <c r="E24" s="373"/>
      <c r="F24" s="373"/>
      <c r="G24" s="9"/>
      <c r="H24" s="5"/>
      <c r="I24" s="5"/>
      <c r="J24" s="5"/>
      <c r="K24" s="5"/>
      <c r="L24" s="5"/>
      <c r="M24" s="5"/>
      <c r="N24" s="5"/>
      <c r="O24" s="5"/>
      <c r="Q24" s="61" t="s">
        <v>1951</v>
      </c>
      <c r="S24" s="88" t="s">
        <v>37</v>
      </c>
      <c r="V24" s="125">
        <v>1</v>
      </c>
      <c r="W24" s="125" t="s">
        <v>1902</v>
      </c>
      <c r="AA24" s="263">
        <v>16</v>
      </c>
      <c r="AB24" s="263">
        <v>9206252</v>
      </c>
      <c r="AD24" s="125" t="str">
        <f>VLOOKUP(F30,AD18:AE23,2,0)</f>
        <v>-</v>
      </c>
    </row>
    <row r="25" spans="2:31" ht="19.95" customHeight="1">
      <c r="B25" s="2" t="s">
        <v>30</v>
      </c>
      <c r="C25" s="220">
        <f t="shared" si="2"/>
        <v>0</v>
      </c>
      <c r="D25" s="373">
        <f t="shared" si="2"/>
        <v>0</v>
      </c>
      <c r="E25" s="373"/>
      <c r="F25" s="373"/>
      <c r="G25" s="9"/>
      <c r="H25" s="5"/>
      <c r="I25" s="5"/>
      <c r="J25" s="5"/>
      <c r="K25" s="5"/>
      <c r="L25" s="5"/>
      <c r="M25" s="5"/>
      <c r="N25" s="5"/>
      <c r="O25" s="5"/>
      <c r="Q25" s="61" t="s">
        <v>1912</v>
      </c>
      <c r="V25" s="125">
        <v>2</v>
      </c>
      <c r="W25" s="125" t="s">
        <v>1902</v>
      </c>
      <c r="AA25" s="263">
        <v>19</v>
      </c>
      <c r="AB25" s="263">
        <v>9234187</v>
      </c>
    </row>
    <row r="26" spans="2:31" ht="19.95" customHeight="1">
      <c r="B26" s="2" t="s">
        <v>31</v>
      </c>
      <c r="C26" s="220">
        <f>SUM(V6)</f>
        <v>0</v>
      </c>
      <c r="D26" s="373">
        <f>F17</f>
        <v>0</v>
      </c>
      <c r="E26" s="373"/>
      <c r="F26" s="373"/>
      <c r="G26" s="9"/>
      <c r="H26" s="5"/>
      <c r="I26" s="5"/>
      <c r="J26" s="5"/>
      <c r="K26" s="5"/>
      <c r="L26" s="5"/>
      <c r="M26" s="5"/>
      <c r="N26" s="5"/>
      <c r="O26" s="5"/>
      <c r="Q26" s="61" t="s">
        <v>1913</v>
      </c>
      <c r="S26" s="260">
        <f>S23+E39</f>
        <v>0</v>
      </c>
      <c r="T26" s="125">
        <v>50</v>
      </c>
      <c r="V26" s="125">
        <v>3</v>
      </c>
      <c r="W26" s="125">
        <v>9254630</v>
      </c>
      <c r="AA26" s="263">
        <v>15</v>
      </c>
      <c r="AB26" s="263">
        <v>9206252</v>
      </c>
    </row>
    <row r="27" spans="2:31" ht="19.95" customHeight="1">
      <c r="B27" s="7" t="s">
        <v>2073</v>
      </c>
      <c r="C27" s="105">
        <f>SUM(V7)</f>
        <v>0</v>
      </c>
      <c r="D27" s="3"/>
      <c r="E27" s="3"/>
      <c r="F27" s="5"/>
      <c r="G27" s="9"/>
      <c r="H27" s="5"/>
      <c r="I27" s="5"/>
      <c r="J27" s="5"/>
      <c r="K27" s="5"/>
      <c r="L27" s="5"/>
      <c r="M27" s="5"/>
      <c r="N27" s="5"/>
      <c r="O27" s="5"/>
      <c r="Q27" s="61" t="s">
        <v>1914</v>
      </c>
      <c r="S27" s="88" t="s">
        <v>38</v>
      </c>
      <c r="AA27" s="61">
        <v>18</v>
      </c>
      <c r="AB27" s="61">
        <v>9234187</v>
      </c>
    </row>
    <row r="28" spans="2:31" ht="19.95" customHeight="1" thickBot="1">
      <c r="B28" s="374" t="s">
        <v>13</v>
      </c>
      <c r="C28" s="374"/>
      <c r="D28" s="374"/>
      <c r="E28" s="374"/>
      <c r="F28" s="374"/>
      <c r="G28" s="9"/>
      <c r="L28" s="8"/>
      <c r="M28" s="8"/>
      <c r="N28" s="8"/>
      <c r="O28" s="8"/>
      <c r="Q28" s="88">
        <v>1</v>
      </c>
      <c r="U28" s="418" t="s">
        <v>4159</v>
      </c>
      <c r="V28" s="419"/>
      <c r="W28" s="420"/>
      <c r="X28" s="289"/>
      <c r="AA28" s="366" t="s">
        <v>1922</v>
      </c>
      <c r="AB28" s="366"/>
    </row>
    <row r="29" spans="2:31" ht="34.950000000000003" customHeight="1" thickBot="1">
      <c r="B29" s="11"/>
      <c r="C29" s="12" t="s">
        <v>20</v>
      </c>
      <c r="D29" s="225"/>
      <c r="E29" s="225"/>
      <c r="F29" s="11"/>
      <c r="G29" s="9"/>
      <c r="L29" s="225"/>
      <c r="M29" s="225"/>
      <c r="N29" s="225"/>
      <c r="O29" s="225"/>
      <c r="U29" s="290"/>
      <c r="V29" s="291">
        <v>1</v>
      </c>
      <c r="W29" s="291">
        <v>2</v>
      </c>
      <c r="X29" s="291">
        <v>3</v>
      </c>
      <c r="Y29" s="291">
        <v>4</v>
      </c>
      <c r="Z29" s="292">
        <v>42</v>
      </c>
      <c r="AA29" s="293">
        <v>2</v>
      </c>
      <c r="AB29" s="263">
        <v>3</v>
      </c>
    </row>
    <row r="30" spans="2:31" ht="19.95" customHeight="1">
      <c r="B30" s="2" t="s">
        <v>14</v>
      </c>
      <c r="C30" s="13" t="s">
        <v>21</v>
      </c>
      <c r="D30" s="3"/>
      <c r="E30" s="3"/>
      <c r="F30" s="14">
        <f>SUM(S42)</f>
        <v>0</v>
      </c>
      <c r="G30" s="5"/>
      <c r="L30" s="9"/>
      <c r="M30" s="9"/>
      <c r="N30" s="9"/>
      <c r="O30" s="9"/>
      <c r="Q30" s="61" t="s">
        <v>1953</v>
      </c>
      <c r="S30" s="61">
        <v>1</v>
      </c>
      <c r="T30" s="127">
        <v>0</v>
      </c>
      <c r="U30" s="283">
        <v>24</v>
      </c>
      <c r="V30" s="284" t="s">
        <v>1902</v>
      </c>
      <c r="W30" s="284">
        <v>9242709</v>
      </c>
      <c r="X30" s="284">
        <v>9242708</v>
      </c>
      <c r="Y30" s="284">
        <v>9242710</v>
      </c>
      <c r="Z30" s="294"/>
      <c r="AA30" s="293">
        <v>3</v>
      </c>
      <c r="AB30" s="263">
        <v>4</v>
      </c>
    </row>
    <row r="31" spans="2:31" ht="19.95" customHeight="1">
      <c r="B31" s="2" t="s">
        <v>15</v>
      </c>
      <c r="C31" s="13" t="s">
        <v>1894</v>
      </c>
      <c r="D31" s="3"/>
      <c r="E31" s="3"/>
      <c r="F31" s="31">
        <f>SUM(AF13)</f>
        <v>0</v>
      </c>
      <c r="G31" s="225"/>
      <c r="L31" s="9"/>
      <c r="M31" s="9"/>
      <c r="N31" s="9"/>
      <c r="O31" s="9"/>
      <c r="Q31" s="61" t="s">
        <v>1939</v>
      </c>
      <c r="S31" s="267">
        <v>2</v>
      </c>
      <c r="T31" s="127">
        <v>45</v>
      </c>
      <c r="U31" s="286">
        <v>29</v>
      </c>
      <c r="V31" s="61" t="s">
        <v>1902</v>
      </c>
      <c r="W31" s="61">
        <v>9242709</v>
      </c>
      <c r="X31" s="61">
        <v>9242708</v>
      </c>
      <c r="Y31" s="61">
        <v>9242710</v>
      </c>
      <c r="Z31" s="295"/>
      <c r="AA31" s="293" t="s">
        <v>1923</v>
      </c>
      <c r="AB31" s="263">
        <v>6</v>
      </c>
    </row>
    <row r="32" spans="2:31" ht="19.95" customHeight="1">
      <c r="B32" s="2" t="s">
        <v>16</v>
      </c>
      <c r="C32" s="13" t="s">
        <v>1895</v>
      </c>
      <c r="D32" s="3"/>
      <c r="E32" s="3"/>
      <c r="F32" s="14">
        <f>SUM(F12-C20)</f>
        <v>0</v>
      </c>
      <c r="G32" s="225"/>
      <c r="L32" s="9"/>
      <c r="M32" s="9"/>
      <c r="N32" s="9"/>
      <c r="O32" s="9"/>
      <c r="Q32" s="61" t="s">
        <v>1940</v>
      </c>
      <c r="S32" s="267">
        <v>3</v>
      </c>
      <c r="T32" s="127">
        <v>0</v>
      </c>
      <c r="U32" s="286">
        <v>32</v>
      </c>
      <c r="V32" s="61" t="s">
        <v>1902</v>
      </c>
      <c r="W32" s="61">
        <v>9242712</v>
      </c>
      <c r="X32" s="61">
        <v>9242711</v>
      </c>
      <c r="Y32" s="61">
        <v>9242713</v>
      </c>
      <c r="Z32" s="295"/>
      <c r="AA32" s="268"/>
      <c r="AB32" s="268"/>
    </row>
    <row r="33" spans="2:28" ht="19.95" customHeight="1">
      <c r="B33" s="2" t="s">
        <v>17</v>
      </c>
      <c r="C33" s="13" t="s">
        <v>1896</v>
      </c>
      <c r="D33" s="3"/>
      <c r="E33" s="3"/>
      <c r="F33" s="31">
        <f>SUM(AD24)</f>
        <v>0</v>
      </c>
      <c r="G33" s="5"/>
      <c r="H33" s="9"/>
      <c r="I33" s="9"/>
      <c r="J33" s="9"/>
      <c r="K33" s="9"/>
      <c r="L33" s="9"/>
      <c r="M33" s="9"/>
      <c r="N33" s="9"/>
      <c r="O33" s="9"/>
      <c r="Q33" s="88">
        <v>2</v>
      </c>
      <c r="S33" s="88" t="s">
        <v>1943</v>
      </c>
      <c r="T33" s="296">
        <f t="array" ref="T33">INDEX(S302:S337,MATCH(Q33&amp;Q10&amp;Q22,Q302:Q337&amp;R302:R337&amp;T302:T337,0))</f>
        <v>0</v>
      </c>
      <c r="U33" s="286">
        <v>36</v>
      </c>
      <c r="V33" s="61" t="s">
        <v>1902</v>
      </c>
      <c r="W33" s="61">
        <v>9242712</v>
      </c>
      <c r="X33" s="61">
        <v>9242711</v>
      </c>
      <c r="Y33" s="61">
        <v>9242713</v>
      </c>
      <c r="Z33" s="295"/>
      <c r="AA33" s="423" t="s">
        <v>1924</v>
      </c>
      <c r="AB33" s="366"/>
    </row>
    <row r="34" spans="2:28" ht="19.95" customHeight="1" thickBot="1">
      <c r="B34" s="2" t="s">
        <v>18</v>
      </c>
      <c r="C34" s="13" t="s">
        <v>1897</v>
      </c>
      <c r="D34" s="3"/>
      <c r="E34" s="3"/>
      <c r="F34" s="31">
        <f>SUM(R50)</f>
        <v>0</v>
      </c>
      <c r="G34" s="5"/>
      <c r="H34" s="9"/>
      <c r="I34" s="9"/>
      <c r="J34" s="9"/>
      <c r="K34" s="9"/>
      <c r="L34" s="9"/>
      <c r="M34" s="9"/>
      <c r="N34" s="9"/>
      <c r="O34" s="9"/>
      <c r="U34" s="287">
        <v>42</v>
      </c>
      <c r="V34" s="288" t="s">
        <v>1902</v>
      </c>
      <c r="W34" s="288">
        <v>9242712</v>
      </c>
      <c r="X34" s="288">
        <v>9242711</v>
      </c>
      <c r="Y34" s="288">
        <v>9242713</v>
      </c>
      <c r="Z34" s="297"/>
      <c r="AA34" s="293">
        <v>2</v>
      </c>
      <c r="AB34" s="263">
        <v>1</v>
      </c>
    </row>
    <row r="35" spans="2:28" ht="19.95" customHeight="1">
      <c r="B35" s="2" t="s">
        <v>19</v>
      </c>
      <c r="C35" s="13" t="s">
        <v>1898</v>
      </c>
      <c r="D35" s="3"/>
      <c r="E35" s="3"/>
      <c r="F35" s="31">
        <f>SUM(R55)</f>
        <v>0</v>
      </c>
      <c r="G35" s="5"/>
      <c r="H35" s="9"/>
      <c r="I35" s="9"/>
      <c r="J35" s="9"/>
      <c r="K35" s="9"/>
      <c r="L35" s="9"/>
      <c r="M35" s="9"/>
      <c r="N35" s="9"/>
      <c r="O35" s="9"/>
      <c r="Q35" s="148"/>
      <c r="R35" s="269" t="s">
        <v>21</v>
      </c>
      <c r="S35" s="263"/>
      <c r="U35" s="128">
        <v>0</v>
      </c>
      <c r="V35" s="128" t="s">
        <v>1902</v>
      </c>
      <c r="W35" s="128" t="s">
        <v>1902</v>
      </c>
      <c r="X35" s="128" t="s">
        <v>1902</v>
      </c>
      <c r="Y35" s="125" t="s">
        <v>1902</v>
      </c>
      <c r="AA35" s="263">
        <v>3</v>
      </c>
      <c r="AB35" s="263">
        <v>2</v>
      </c>
    </row>
    <row r="36" spans="2:28" ht="19.95" customHeight="1">
      <c r="B36" s="374" t="s">
        <v>36</v>
      </c>
      <c r="C36" s="374"/>
      <c r="D36" s="374"/>
      <c r="E36" s="374"/>
      <c r="F36" s="374"/>
      <c r="G36" s="5"/>
      <c r="H36" s="9"/>
      <c r="I36" s="9"/>
      <c r="J36" s="9"/>
      <c r="K36" s="9"/>
      <c r="L36" s="9"/>
      <c r="M36" s="9"/>
      <c r="N36" s="9"/>
      <c r="O36" s="9"/>
      <c r="Q36" s="148" t="s">
        <v>4160</v>
      </c>
      <c r="R36" s="269">
        <v>24</v>
      </c>
      <c r="S36" s="263">
        <f>IF(F11&lt;=15,R36,S37)</f>
        <v>24</v>
      </c>
      <c r="U36" s="128"/>
      <c r="V36" s="128"/>
      <c r="W36" s="128"/>
      <c r="X36" s="128"/>
      <c r="AA36" s="263" t="s">
        <v>1923</v>
      </c>
      <c r="AB36" s="263">
        <v>2</v>
      </c>
    </row>
    <row r="37" spans="2:28" ht="19.95" customHeight="1">
      <c r="B37" s="2"/>
      <c r="C37" s="218" t="s">
        <v>34</v>
      </c>
      <c r="D37" s="218" t="s">
        <v>25</v>
      </c>
      <c r="E37" s="358" t="s">
        <v>4</v>
      </c>
      <c r="F37" s="358"/>
      <c r="G37" s="5"/>
      <c r="H37" s="5"/>
      <c r="I37" s="5"/>
      <c r="J37" s="5"/>
      <c r="K37" s="5"/>
      <c r="L37" s="5"/>
      <c r="M37" s="5"/>
      <c r="N37" s="5"/>
      <c r="O37" s="5"/>
      <c r="Q37" s="148">
        <v>16</v>
      </c>
      <c r="R37" s="148">
        <v>29</v>
      </c>
      <c r="S37" s="263">
        <f>IF(F11&lt;=16,R37,S38)</f>
        <v>29</v>
      </c>
      <c r="U37" s="128"/>
      <c r="V37" s="128"/>
      <c r="W37" s="128"/>
      <c r="X37" s="128"/>
    </row>
    <row r="38" spans="2:28" ht="19.95" customHeight="1">
      <c r="B38" s="218" t="s">
        <v>32</v>
      </c>
      <c r="C38" s="65">
        <v>0</v>
      </c>
      <c r="D38" s="219">
        <v>0</v>
      </c>
      <c r="E38" s="375">
        <v>0</v>
      </c>
      <c r="F38" s="375"/>
      <c r="G38" s="3"/>
      <c r="H38" s="225"/>
      <c r="I38" s="225"/>
      <c r="J38" s="225"/>
      <c r="K38" s="225"/>
      <c r="L38" s="225"/>
      <c r="M38" s="225"/>
      <c r="N38" s="225"/>
      <c r="O38" s="225"/>
      <c r="Q38" s="148">
        <v>20</v>
      </c>
      <c r="R38" s="148">
        <v>32</v>
      </c>
      <c r="S38" s="263">
        <f>IF(F11&lt;=20,R38,S39)</f>
        <v>32</v>
      </c>
      <c r="U38" s="128"/>
      <c r="V38" s="128"/>
      <c r="W38" s="128"/>
      <c r="X38" s="128"/>
      <c r="AA38" s="366" t="s">
        <v>1926</v>
      </c>
      <c r="AB38" s="366"/>
    </row>
    <row r="39" spans="2:28" ht="19.95" customHeight="1">
      <c r="B39" s="371" t="s">
        <v>35</v>
      </c>
      <c r="C39" s="371"/>
      <c r="D39" s="371"/>
      <c r="E39" s="372">
        <f>(C38*D38*E38)/1000000000*T17</f>
        <v>0</v>
      </c>
      <c r="F39" s="372"/>
      <c r="G39" s="3"/>
      <c r="H39" s="225"/>
      <c r="I39" s="225"/>
      <c r="J39" s="225"/>
      <c r="K39" s="225"/>
      <c r="L39" s="225"/>
      <c r="M39" s="225"/>
      <c r="N39" s="225"/>
      <c r="O39" s="225"/>
      <c r="Q39" s="148">
        <v>25</v>
      </c>
      <c r="R39" s="148">
        <v>36</v>
      </c>
      <c r="S39" s="263">
        <f>IF(F11&lt;=25,R39,S40)</f>
        <v>36</v>
      </c>
      <c r="U39" s="128"/>
      <c r="V39" s="128"/>
      <c r="W39" s="128"/>
      <c r="X39" s="128"/>
      <c r="AA39" s="263">
        <v>2</v>
      </c>
      <c r="AB39" s="263">
        <v>2</v>
      </c>
    </row>
    <row r="40" spans="2:28" ht="19.95" customHeight="1">
      <c r="B40" s="424" t="s">
        <v>1947</v>
      </c>
      <c r="C40" s="424"/>
      <c r="D40" s="16">
        <f>SUM(S26)</f>
        <v>0</v>
      </c>
      <c r="E40" s="372" t="s">
        <v>39</v>
      </c>
      <c r="F40" s="372"/>
      <c r="H40" s="5"/>
      <c r="I40" s="5"/>
      <c r="J40" s="5"/>
      <c r="K40" s="5"/>
      <c r="L40" s="5"/>
      <c r="M40" s="5"/>
      <c r="N40" s="5"/>
      <c r="O40" s="5"/>
      <c r="Q40" s="148">
        <v>30</v>
      </c>
      <c r="R40" s="148">
        <v>42</v>
      </c>
      <c r="S40" s="263">
        <f>IF(F11&lt;=30,R40,S41)</f>
        <v>42</v>
      </c>
      <c r="U40" s="128"/>
      <c r="V40" s="128"/>
      <c r="W40" s="128"/>
      <c r="X40" s="128"/>
      <c r="Y40" s="128"/>
      <c r="Z40" s="128"/>
      <c r="AA40" s="263">
        <v>3</v>
      </c>
      <c r="AB40" s="263">
        <v>3</v>
      </c>
    </row>
    <row r="41" spans="2:28" ht="19.95" customHeight="1">
      <c r="B41" s="379" t="s">
        <v>2044</v>
      </c>
      <c r="C41" s="380"/>
      <c r="D41" s="380"/>
      <c r="E41" s="380"/>
      <c r="F41" s="381"/>
      <c r="H41" s="5"/>
      <c r="I41" s="5"/>
      <c r="J41" s="5"/>
      <c r="K41" s="5"/>
      <c r="L41" s="5"/>
      <c r="M41" s="5"/>
      <c r="N41" s="5"/>
      <c r="O41" s="5"/>
      <c r="Q41" s="61"/>
      <c r="R41" s="61"/>
      <c r="S41" s="61">
        <v>0</v>
      </c>
      <c r="U41" s="387" t="s">
        <v>1961</v>
      </c>
      <c r="V41" s="388"/>
      <c r="W41" s="389"/>
      <c r="X41" s="61"/>
      <c r="Y41" s="128"/>
      <c r="Z41" s="128"/>
      <c r="AA41" s="263" t="s">
        <v>1923</v>
      </c>
      <c r="AB41" s="263">
        <v>6</v>
      </c>
    </row>
    <row r="42" spans="2:28" ht="19.95" customHeight="1">
      <c r="B42" s="67" t="s">
        <v>1980</v>
      </c>
      <c r="C42" s="393"/>
      <c r="D42" s="394"/>
      <c r="E42" s="394"/>
      <c r="F42" s="395"/>
      <c r="H42" s="5"/>
      <c r="I42" s="5"/>
      <c r="J42" s="5"/>
      <c r="K42" s="5"/>
      <c r="L42" s="5"/>
      <c r="M42" s="5"/>
      <c r="N42" s="5"/>
      <c r="O42" s="5"/>
      <c r="Q42" s="88"/>
      <c r="R42" s="88"/>
      <c r="S42" s="88">
        <f>IF(F11&gt;=10,S36,S41)</f>
        <v>0</v>
      </c>
      <c r="U42" s="61"/>
      <c r="V42" s="61">
        <v>1</v>
      </c>
      <c r="W42" s="61">
        <v>2</v>
      </c>
      <c r="X42" s="61">
        <v>3</v>
      </c>
      <c r="Y42" s="61"/>
      <c r="Z42" s="128"/>
    </row>
    <row r="43" spans="2:28" ht="19.95" customHeight="1">
      <c r="B43" s="74" t="s">
        <v>1984</v>
      </c>
      <c r="C43" s="74"/>
      <c r="D43" s="93"/>
      <c r="E43" s="93"/>
      <c r="F43" s="103"/>
      <c r="H43" s="5"/>
      <c r="I43" s="5"/>
      <c r="J43" s="5"/>
      <c r="K43" s="5"/>
      <c r="L43" s="5"/>
      <c r="M43" s="5"/>
      <c r="N43" s="5"/>
      <c r="O43" s="5"/>
      <c r="U43" s="61">
        <v>1</v>
      </c>
      <c r="V43" s="61" t="s">
        <v>1902</v>
      </c>
      <c r="W43" s="61" t="s">
        <v>1902</v>
      </c>
      <c r="X43" s="61" t="s">
        <v>1902</v>
      </c>
      <c r="Y43" s="61"/>
      <c r="Z43" s="128"/>
    </row>
    <row r="44" spans="2:28" ht="30.45" customHeight="1">
      <c r="B44" s="53" t="s">
        <v>1998</v>
      </c>
      <c r="C44" s="385"/>
      <c r="D44" s="385"/>
      <c r="E44" s="104">
        <f>F44</f>
        <v>0</v>
      </c>
      <c r="F44" s="102"/>
      <c r="H44" s="5"/>
      <c r="I44" s="5"/>
      <c r="J44" s="5"/>
      <c r="K44" s="5"/>
      <c r="L44" s="5"/>
      <c r="M44" s="5"/>
      <c r="N44" s="5"/>
      <c r="O44" s="5"/>
      <c r="Q44" s="61" t="s">
        <v>1903</v>
      </c>
      <c r="R44" s="61"/>
      <c r="U44" s="61">
        <v>2</v>
      </c>
      <c r="V44" s="61" t="s">
        <v>1902</v>
      </c>
      <c r="W44" s="61">
        <v>9206505</v>
      </c>
      <c r="X44" s="61">
        <v>9206508</v>
      </c>
      <c r="Y44" s="61"/>
      <c r="Z44" s="128"/>
      <c r="AA44" s="128" t="s">
        <v>4268</v>
      </c>
    </row>
    <row r="45" spans="2:28" ht="19.95" customHeight="1">
      <c r="B45" s="386" t="s">
        <v>2021</v>
      </c>
      <c r="C45" s="386"/>
      <c r="D45" s="386"/>
      <c r="E45" s="386"/>
      <c r="F45" s="386"/>
      <c r="H45" s="3"/>
      <c r="I45" s="3"/>
      <c r="J45" s="3"/>
      <c r="K45" s="3"/>
      <c r="L45" s="3"/>
      <c r="M45" s="3"/>
      <c r="N45" s="3"/>
      <c r="O45" s="3"/>
      <c r="Q45" s="139">
        <f>SUM(F30-F11)</f>
        <v>0</v>
      </c>
      <c r="R45" s="88">
        <f>IF(Q45=0,,Q45)</f>
        <v>0</v>
      </c>
      <c r="U45" s="61">
        <v>3</v>
      </c>
      <c r="V45" s="61" t="s">
        <v>1902</v>
      </c>
      <c r="W45" s="61">
        <v>9206506</v>
      </c>
      <c r="X45" s="61">
        <v>9206508</v>
      </c>
      <c r="Y45" s="61"/>
      <c r="Z45" s="128"/>
      <c r="AA45" s="128" t="s">
        <v>4269</v>
      </c>
    </row>
    <row r="46" spans="2:28" ht="19.95" customHeight="1">
      <c r="H46" s="3"/>
      <c r="I46" s="3"/>
      <c r="J46" s="3"/>
      <c r="K46" s="3"/>
      <c r="L46" s="3"/>
      <c r="M46" s="3"/>
      <c r="N46" s="3"/>
      <c r="O46" s="3"/>
      <c r="U46" s="61">
        <v>4</v>
      </c>
      <c r="V46" s="61" t="s">
        <v>1902</v>
      </c>
      <c r="W46" s="61">
        <v>9206505</v>
      </c>
      <c r="X46" s="61">
        <v>9206508</v>
      </c>
      <c r="Y46" s="61"/>
      <c r="AA46" s="128"/>
    </row>
    <row r="47" spans="2:28" ht="19.95" customHeight="1">
      <c r="B47" s="390" t="s">
        <v>2062</v>
      </c>
      <c r="C47" s="391"/>
      <c r="D47" s="391"/>
      <c r="E47" s="391"/>
      <c r="F47" s="392"/>
      <c r="Q47" s="61">
        <v>2</v>
      </c>
      <c r="R47" s="270">
        <f>F13-(F10-F15)-U2-F31-F10</f>
        <v>0</v>
      </c>
      <c r="U47" s="61" t="str">
        <f>VLOOKUP(Q16,U43:X46,MATCH(Q33,U42:X42,0),0)</f>
        <v>-</v>
      </c>
      <c r="V47" s="61"/>
      <c r="W47" s="61"/>
      <c r="X47" s="61"/>
      <c r="Y47" s="61"/>
      <c r="AA47" s="128"/>
    </row>
    <row r="48" spans="2:28" ht="19.95" customHeight="1">
      <c r="B48" s="73" t="s">
        <v>2062</v>
      </c>
      <c r="C48" s="393"/>
      <c r="D48" s="394"/>
      <c r="E48" s="394"/>
      <c r="F48" s="395"/>
      <c r="Q48" s="61">
        <v>3</v>
      </c>
      <c r="R48" s="270">
        <f>F13-(F10-F15)-F10-U2*2+F16-F31</f>
        <v>0</v>
      </c>
    </row>
    <row r="49" spans="2:24" ht="30.45" customHeight="1">
      <c r="B49" s="396" t="s">
        <v>2063</v>
      </c>
      <c r="C49" s="397"/>
      <c r="D49" s="397"/>
      <c r="E49" s="93">
        <f>F49</f>
        <v>0</v>
      </c>
      <c r="F49" s="95"/>
      <c r="Q49" s="61">
        <v>1</v>
      </c>
      <c r="R49" s="61">
        <v>0</v>
      </c>
      <c r="U49" s="387" t="s">
        <v>1961</v>
      </c>
      <c r="V49" s="388"/>
      <c r="W49" s="389"/>
      <c r="X49" s="61"/>
    </row>
    <row r="50" spans="2:24" ht="19.95" customHeight="1">
      <c r="Q50" s="88" t="s">
        <v>1944</v>
      </c>
      <c r="R50" s="88">
        <f>IFERROR(VLOOKUP(Q10,Q47:R49,2,FALSE),"0")</f>
        <v>0</v>
      </c>
      <c r="U50" s="61"/>
      <c r="V50" s="61">
        <v>1</v>
      </c>
      <c r="W50" s="61">
        <v>2</v>
      </c>
      <c r="X50" s="61">
        <v>3</v>
      </c>
    </row>
    <row r="51" spans="2:24" ht="19.95" customHeight="1">
      <c r="U51" s="61">
        <v>1</v>
      </c>
      <c r="V51" s="61" t="s">
        <v>1902</v>
      </c>
      <c r="W51" s="61" t="s">
        <v>1902</v>
      </c>
      <c r="X51" s="61" t="s">
        <v>1902</v>
      </c>
    </row>
    <row r="52" spans="2:24" ht="19.95" customHeight="1">
      <c r="Q52" s="61">
        <v>2</v>
      </c>
      <c r="R52" s="270" t="s">
        <v>1902</v>
      </c>
      <c r="U52" s="61">
        <v>2</v>
      </c>
      <c r="V52" s="61" t="s">
        <v>1902</v>
      </c>
      <c r="W52" s="61" t="s">
        <v>1902</v>
      </c>
      <c r="X52" s="61" t="s">
        <v>1902</v>
      </c>
    </row>
    <row r="53" spans="2:24" ht="19.95" customHeight="1">
      <c r="Q53" s="61">
        <v>3</v>
      </c>
      <c r="R53" s="270">
        <f>F13-(F10-F15)*2-U2*2-F31</f>
        <v>0</v>
      </c>
      <c r="U53" s="61">
        <v>3</v>
      </c>
      <c r="V53" s="61" t="s">
        <v>1902</v>
      </c>
      <c r="W53" s="61" t="s">
        <v>1902</v>
      </c>
      <c r="X53" s="61" t="s">
        <v>1902</v>
      </c>
    </row>
    <row r="54" spans="2:24" ht="19.95" customHeight="1">
      <c r="Q54" s="61">
        <v>1</v>
      </c>
      <c r="R54" s="61">
        <v>0</v>
      </c>
      <c r="U54" s="61">
        <v>4</v>
      </c>
      <c r="V54" s="61" t="s">
        <v>1902</v>
      </c>
      <c r="W54" s="61">
        <v>9206506</v>
      </c>
      <c r="X54" s="61">
        <v>9206508</v>
      </c>
    </row>
    <row r="55" spans="2:24" ht="19.95" customHeight="1">
      <c r="Q55" s="88" t="s">
        <v>1945</v>
      </c>
      <c r="R55" s="88">
        <f>IFERROR(VLOOKUP(Q10,Q52:R54,2,FALSE),"0")</f>
        <v>0</v>
      </c>
    </row>
    <row r="56" spans="2:24" ht="19.95" customHeight="1">
      <c r="U56" s="387" t="s">
        <v>1974</v>
      </c>
      <c r="V56" s="388"/>
      <c r="W56" s="389"/>
      <c r="X56" s="61"/>
    </row>
    <row r="57" spans="2:24">
      <c r="Q57" s="260">
        <f>32-F15</f>
        <v>32</v>
      </c>
      <c r="R57" s="61">
        <f>IF(Q57&gt;31,,Q57)</f>
        <v>0</v>
      </c>
      <c r="U57" s="61"/>
      <c r="V57" s="61">
        <v>1</v>
      </c>
      <c r="W57" s="61">
        <v>2</v>
      </c>
      <c r="X57" s="61">
        <v>3</v>
      </c>
    </row>
    <row r="58" spans="2:24">
      <c r="Q58" s="260">
        <f>29.5-F15</f>
        <v>29.5</v>
      </c>
      <c r="R58" s="61">
        <f>IF(Q58&gt;29,,Q58)</f>
        <v>0</v>
      </c>
      <c r="U58" s="61">
        <v>1</v>
      </c>
      <c r="V58" s="61" t="s">
        <v>1902</v>
      </c>
      <c r="W58" s="61" t="s">
        <v>1902</v>
      </c>
      <c r="X58" s="61" t="s">
        <v>1902</v>
      </c>
    </row>
    <row r="59" spans="2:24">
      <c r="Q59" s="88" t="s">
        <v>1899</v>
      </c>
      <c r="R59" s="88" t="s">
        <v>1900</v>
      </c>
      <c r="U59" s="61">
        <v>2</v>
      </c>
      <c r="V59" s="61" t="s">
        <v>1902</v>
      </c>
      <c r="W59" s="61">
        <v>9206309</v>
      </c>
      <c r="X59" s="61">
        <v>9206311</v>
      </c>
    </row>
    <row r="60" spans="2:24">
      <c r="U60" s="61">
        <v>3</v>
      </c>
      <c r="V60" s="61" t="s">
        <v>1902</v>
      </c>
      <c r="W60" s="61">
        <v>9206310</v>
      </c>
      <c r="X60" s="61">
        <v>9206313</v>
      </c>
    </row>
    <row r="61" spans="2:24">
      <c r="Q61" s="425" t="s">
        <v>1962</v>
      </c>
      <c r="R61" s="425"/>
      <c r="S61" s="425"/>
      <c r="T61" s="425"/>
      <c r="U61" s="61"/>
      <c r="V61" s="61"/>
      <c r="W61" s="61"/>
      <c r="X61" s="61"/>
    </row>
    <row r="63" spans="2:24">
      <c r="R63" s="125" t="s">
        <v>1963</v>
      </c>
    </row>
    <row r="64" spans="2:24">
      <c r="Q64" s="61" t="s">
        <v>1964</v>
      </c>
      <c r="R64" s="61">
        <v>9169651</v>
      </c>
    </row>
    <row r="65" spans="17:25">
      <c r="Q65" s="61" t="s">
        <v>1965</v>
      </c>
      <c r="R65" s="61">
        <v>9169651</v>
      </c>
    </row>
    <row r="66" spans="17:25">
      <c r="Q66" s="61" t="s">
        <v>1966</v>
      </c>
      <c r="R66" s="61">
        <v>9169651</v>
      </c>
      <c r="U66" s="61" t="s">
        <v>2066</v>
      </c>
      <c r="X66" s="125">
        <v>1</v>
      </c>
      <c r="Y66" s="125" t="s">
        <v>1902</v>
      </c>
    </row>
    <row r="67" spans="17:25">
      <c r="Q67" s="61" t="s">
        <v>1967</v>
      </c>
      <c r="R67" s="61">
        <v>9169651</v>
      </c>
      <c r="U67" s="61" t="s">
        <v>2064</v>
      </c>
      <c r="X67" s="125">
        <v>2</v>
      </c>
      <c r="Y67" s="125">
        <v>40438</v>
      </c>
    </row>
    <row r="68" spans="17:25">
      <c r="Q68" s="61" t="s">
        <v>1968</v>
      </c>
      <c r="R68" s="61">
        <v>9169652</v>
      </c>
      <c r="U68" s="61" t="s">
        <v>2065</v>
      </c>
      <c r="X68" s="125">
        <v>3</v>
      </c>
      <c r="Y68" s="125">
        <v>47647</v>
      </c>
    </row>
    <row r="69" spans="17:25">
      <c r="U69" s="61">
        <v>1</v>
      </c>
    </row>
    <row r="70" spans="17:25">
      <c r="R70" s="125" t="s">
        <v>1963</v>
      </c>
      <c r="S70" s="298" t="s">
        <v>1969</v>
      </c>
      <c r="T70" s="298"/>
    </row>
    <row r="71" spans="17:25">
      <c r="Q71" s="61" t="s">
        <v>1964</v>
      </c>
      <c r="R71" s="61" t="s">
        <v>1902</v>
      </c>
      <c r="S71" s="61">
        <v>9140438</v>
      </c>
    </row>
    <row r="72" spans="17:25">
      <c r="Q72" s="61" t="s">
        <v>1965</v>
      </c>
      <c r="R72" s="61" t="s">
        <v>1902</v>
      </c>
      <c r="S72" s="61">
        <v>9140438</v>
      </c>
      <c r="U72" s="426" t="s">
        <v>2102</v>
      </c>
      <c r="V72" s="426"/>
      <c r="W72" s="426"/>
      <c r="X72" s="426"/>
    </row>
    <row r="73" spans="17:25">
      <c r="Q73" s="61" t="s">
        <v>1966</v>
      </c>
      <c r="R73" s="61" t="s">
        <v>1902</v>
      </c>
      <c r="S73" s="61">
        <v>9140438</v>
      </c>
      <c r="U73" s="125">
        <v>1</v>
      </c>
      <c r="V73" s="125" t="s">
        <v>1902</v>
      </c>
    </row>
    <row r="74" spans="17:25">
      <c r="Q74" s="61" t="s">
        <v>1967</v>
      </c>
      <c r="R74" s="61" t="s">
        <v>1902</v>
      </c>
      <c r="S74" s="61">
        <v>9140438</v>
      </c>
      <c r="U74" s="125">
        <v>2</v>
      </c>
      <c r="V74" s="125">
        <v>9199769</v>
      </c>
    </row>
    <row r="75" spans="17:25">
      <c r="Q75" s="61" t="s">
        <v>1968</v>
      </c>
      <c r="R75" s="61" t="s">
        <v>1902</v>
      </c>
      <c r="S75" s="61">
        <v>9140438</v>
      </c>
      <c r="U75" s="125">
        <v>3</v>
      </c>
      <c r="V75" s="125">
        <v>9199769</v>
      </c>
    </row>
    <row r="76" spans="17:25">
      <c r="U76" s="125">
        <v>4</v>
      </c>
      <c r="V76" s="125" t="s">
        <v>1902</v>
      </c>
    </row>
    <row r="77" spans="17:25">
      <c r="Q77" s="426" t="s">
        <v>1970</v>
      </c>
      <c r="R77" s="426"/>
      <c r="S77" s="426"/>
    </row>
    <row r="78" spans="17:25">
      <c r="Q78" s="61" t="s">
        <v>12</v>
      </c>
      <c r="R78" s="61">
        <v>9169654</v>
      </c>
    </row>
    <row r="79" spans="17:25">
      <c r="Q79" s="61" t="s">
        <v>11</v>
      </c>
      <c r="R79" s="61">
        <v>9169655</v>
      </c>
    </row>
    <row r="81" spans="17:25">
      <c r="Q81" s="400" t="s">
        <v>1975</v>
      </c>
      <c r="R81" s="400"/>
      <c r="S81" s="400"/>
      <c r="T81" s="400"/>
      <c r="V81" s="400" t="s">
        <v>1976</v>
      </c>
      <c r="W81" s="400"/>
      <c r="X81" s="400"/>
      <c r="Y81" s="400"/>
    </row>
    <row r="82" spans="17:25">
      <c r="Q82" s="61" t="s">
        <v>1972</v>
      </c>
      <c r="R82" s="61" t="s">
        <v>1971</v>
      </c>
      <c r="S82" s="61" t="s">
        <v>1906</v>
      </c>
      <c r="T82" s="61" t="s">
        <v>1973</v>
      </c>
      <c r="V82" s="61" t="s">
        <v>1972</v>
      </c>
      <c r="W82" s="61" t="s">
        <v>1971</v>
      </c>
      <c r="X82" s="61" t="s">
        <v>1906</v>
      </c>
      <c r="Y82" s="61" t="s">
        <v>1973</v>
      </c>
    </row>
    <row r="83" spans="17:25">
      <c r="Q83" s="61">
        <v>1</v>
      </c>
      <c r="R83" s="61">
        <v>1</v>
      </c>
      <c r="S83" s="61" t="s">
        <v>1902</v>
      </c>
      <c r="T83" s="61">
        <v>1</v>
      </c>
      <c r="V83" s="61">
        <v>1</v>
      </c>
      <c r="W83" s="61">
        <v>1</v>
      </c>
      <c r="X83" s="61" t="s">
        <v>1902</v>
      </c>
      <c r="Y83" s="61">
        <v>1</v>
      </c>
    </row>
    <row r="84" spans="17:25">
      <c r="Q84" s="61">
        <v>1</v>
      </c>
      <c r="R84" s="61">
        <v>1</v>
      </c>
      <c r="S84" s="61" t="s">
        <v>1902</v>
      </c>
      <c r="T84" s="61">
        <v>2</v>
      </c>
      <c r="V84" s="61">
        <v>1</v>
      </c>
      <c r="W84" s="61">
        <v>1</v>
      </c>
      <c r="X84" s="61" t="s">
        <v>1902</v>
      </c>
      <c r="Y84" s="61">
        <v>2</v>
      </c>
    </row>
    <row r="85" spans="17:25">
      <c r="Q85" s="61">
        <v>1</v>
      </c>
      <c r="R85" s="61">
        <v>1</v>
      </c>
      <c r="S85" s="61" t="s">
        <v>1902</v>
      </c>
      <c r="T85" s="61">
        <v>3</v>
      </c>
      <c r="V85" s="61">
        <v>1</v>
      </c>
      <c r="W85" s="61">
        <v>1</v>
      </c>
      <c r="X85" s="61" t="s">
        <v>1902</v>
      </c>
      <c r="Y85" s="61">
        <v>3</v>
      </c>
    </row>
    <row r="86" spans="17:25">
      <c r="Q86" s="61">
        <v>1</v>
      </c>
      <c r="R86" s="61">
        <v>1</v>
      </c>
      <c r="S86" s="61" t="s">
        <v>1902</v>
      </c>
      <c r="T86" s="61">
        <v>4</v>
      </c>
      <c r="V86" s="61">
        <v>1</v>
      </c>
      <c r="W86" s="61">
        <v>1</v>
      </c>
      <c r="X86" s="61" t="s">
        <v>1902</v>
      </c>
      <c r="Y86" s="61">
        <v>4</v>
      </c>
    </row>
    <row r="87" spans="17:25">
      <c r="Q87" s="61">
        <v>1</v>
      </c>
      <c r="R87" s="61">
        <v>2</v>
      </c>
      <c r="S87" s="61" t="s">
        <v>1902</v>
      </c>
      <c r="T87" s="61">
        <v>1</v>
      </c>
      <c r="V87" s="61">
        <v>1</v>
      </c>
      <c r="W87" s="61">
        <v>2</v>
      </c>
      <c r="X87" s="61" t="s">
        <v>1902</v>
      </c>
      <c r="Y87" s="61">
        <v>1</v>
      </c>
    </row>
    <row r="88" spans="17:25">
      <c r="Q88" s="61">
        <v>1</v>
      </c>
      <c r="R88" s="61">
        <v>2</v>
      </c>
      <c r="S88" s="61" t="s">
        <v>1902</v>
      </c>
      <c r="T88" s="61">
        <v>2</v>
      </c>
      <c r="V88" s="61">
        <v>1</v>
      </c>
      <c r="W88" s="61">
        <v>2</v>
      </c>
      <c r="X88" s="61" t="s">
        <v>1902</v>
      </c>
      <c r="Y88" s="61">
        <v>2</v>
      </c>
    </row>
    <row r="89" spans="17:25">
      <c r="Q89" s="61">
        <v>1</v>
      </c>
      <c r="R89" s="61">
        <v>2</v>
      </c>
      <c r="S89" s="61" t="s">
        <v>1902</v>
      </c>
      <c r="T89" s="61">
        <v>3</v>
      </c>
      <c r="V89" s="61">
        <v>1</v>
      </c>
      <c r="W89" s="61">
        <v>2</v>
      </c>
      <c r="X89" s="61" t="s">
        <v>1902</v>
      </c>
      <c r="Y89" s="61">
        <v>3</v>
      </c>
    </row>
    <row r="90" spans="17:25">
      <c r="Q90" s="61">
        <v>1</v>
      </c>
      <c r="R90" s="61">
        <v>2</v>
      </c>
      <c r="S90" s="61" t="s">
        <v>1902</v>
      </c>
      <c r="T90" s="61">
        <v>4</v>
      </c>
      <c r="V90" s="61">
        <v>1</v>
      </c>
      <c r="W90" s="61">
        <v>2</v>
      </c>
      <c r="X90" s="61" t="s">
        <v>1902</v>
      </c>
      <c r="Y90" s="61">
        <v>4</v>
      </c>
    </row>
    <row r="91" spans="17:25">
      <c r="Q91" s="61">
        <v>1</v>
      </c>
      <c r="R91" s="61">
        <v>3</v>
      </c>
      <c r="S91" s="61" t="s">
        <v>1902</v>
      </c>
      <c r="T91" s="61">
        <v>1</v>
      </c>
      <c r="V91" s="61">
        <v>1</v>
      </c>
      <c r="W91" s="61">
        <v>3</v>
      </c>
      <c r="X91" s="61" t="s">
        <v>1902</v>
      </c>
      <c r="Y91" s="61">
        <v>1</v>
      </c>
    </row>
    <row r="92" spans="17:25">
      <c r="Q92" s="61">
        <v>1</v>
      </c>
      <c r="R92" s="61">
        <v>3</v>
      </c>
      <c r="S92" s="61" t="s">
        <v>1902</v>
      </c>
      <c r="T92" s="61">
        <v>2</v>
      </c>
      <c r="V92" s="61">
        <v>1</v>
      </c>
      <c r="W92" s="61">
        <v>3</v>
      </c>
      <c r="X92" s="61" t="s">
        <v>1902</v>
      </c>
      <c r="Y92" s="61">
        <v>2</v>
      </c>
    </row>
    <row r="93" spans="17:25">
      <c r="Q93" s="61">
        <v>1</v>
      </c>
      <c r="R93" s="61">
        <v>3</v>
      </c>
      <c r="S93" s="61" t="s">
        <v>1902</v>
      </c>
      <c r="T93" s="61">
        <v>3</v>
      </c>
      <c r="V93" s="61">
        <v>1</v>
      </c>
      <c r="W93" s="61">
        <v>3</v>
      </c>
      <c r="X93" s="61" t="s">
        <v>1902</v>
      </c>
      <c r="Y93" s="61">
        <v>3</v>
      </c>
    </row>
    <row r="94" spans="17:25">
      <c r="Q94" s="61">
        <v>1</v>
      </c>
      <c r="R94" s="61">
        <v>3</v>
      </c>
      <c r="S94" s="61" t="s">
        <v>1902</v>
      </c>
      <c r="T94" s="61">
        <v>4</v>
      </c>
      <c r="V94" s="61">
        <v>1</v>
      </c>
      <c r="W94" s="61">
        <v>3</v>
      </c>
      <c r="X94" s="61" t="s">
        <v>1902</v>
      </c>
      <c r="Y94" s="61">
        <v>4</v>
      </c>
    </row>
    <row r="95" spans="17:25">
      <c r="Q95" s="61">
        <v>1</v>
      </c>
      <c r="R95" s="61">
        <v>4</v>
      </c>
      <c r="S95" s="61" t="s">
        <v>1902</v>
      </c>
      <c r="T95" s="61">
        <v>1</v>
      </c>
      <c r="V95" s="61">
        <v>1</v>
      </c>
      <c r="W95" s="61">
        <v>4</v>
      </c>
      <c r="X95" s="61" t="s">
        <v>1902</v>
      </c>
      <c r="Y95" s="61">
        <v>1</v>
      </c>
    </row>
    <row r="96" spans="17:25">
      <c r="Q96" s="61">
        <v>1</v>
      </c>
      <c r="R96" s="61">
        <v>4</v>
      </c>
      <c r="S96" s="61" t="s">
        <v>1902</v>
      </c>
      <c r="T96" s="61">
        <v>2</v>
      </c>
      <c r="V96" s="61">
        <v>1</v>
      </c>
      <c r="W96" s="61">
        <v>4</v>
      </c>
      <c r="X96" s="61" t="s">
        <v>1902</v>
      </c>
      <c r="Y96" s="61">
        <v>2</v>
      </c>
    </row>
    <row r="97" spans="17:25">
      <c r="Q97" s="61">
        <v>1</v>
      </c>
      <c r="R97" s="61">
        <v>4</v>
      </c>
      <c r="S97" s="61" t="s">
        <v>1902</v>
      </c>
      <c r="T97" s="61">
        <v>3</v>
      </c>
      <c r="V97" s="61">
        <v>1</v>
      </c>
      <c r="W97" s="61">
        <v>4</v>
      </c>
      <c r="X97" s="61" t="s">
        <v>1902</v>
      </c>
      <c r="Y97" s="61">
        <v>3</v>
      </c>
    </row>
    <row r="98" spans="17:25">
      <c r="Q98" s="61">
        <v>1</v>
      </c>
      <c r="R98" s="61">
        <v>4</v>
      </c>
      <c r="S98" s="61" t="s">
        <v>1902</v>
      </c>
      <c r="T98" s="61">
        <v>4</v>
      </c>
      <c r="V98" s="61">
        <v>1</v>
      </c>
      <c r="W98" s="61">
        <v>4</v>
      </c>
      <c r="X98" s="61" t="s">
        <v>1902</v>
      </c>
      <c r="Y98" s="61">
        <v>4</v>
      </c>
    </row>
    <row r="99" spans="17:25">
      <c r="Q99" s="61">
        <v>2</v>
      </c>
      <c r="R99" s="61">
        <v>1</v>
      </c>
      <c r="S99" s="61" t="s">
        <v>1902</v>
      </c>
      <c r="T99" s="61">
        <v>1</v>
      </c>
      <c r="V99" s="61">
        <v>2</v>
      </c>
      <c r="W99" s="61">
        <v>1</v>
      </c>
      <c r="X99" s="61" t="s">
        <v>1902</v>
      </c>
      <c r="Y99" s="61">
        <v>1</v>
      </c>
    </row>
    <row r="100" spans="17:25">
      <c r="Q100" s="61">
        <v>2</v>
      </c>
      <c r="R100" s="61">
        <v>1</v>
      </c>
      <c r="S100" s="61" t="s">
        <v>1902</v>
      </c>
      <c r="T100" s="61">
        <v>2</v>
      </c>
      <c r="V100" s="61">
        <v>2</v>
      </c>
      <c r="W100" s="61">
        <v>1</v>
      </c>
      <c r="X100" s="61" t="s">
        <v>1902</v>
      </c>
      <c r="Y100" s="61">
        <v>2</v>
      </c>
    </row>
    <row r="101" spans="17:25">
      <c r="Q101" s="61">
        <v>2</v>
      </c>
      <c r="R101" s="61">
        <v>1</v>
      </c>
      <c r="S101" s="61" t="s">
        <v>1902</v>
      </c>
      <c r="T101" s="61">
        <v>3</v>
      </c>
      <c r="V101" s="61">
        <v>2</v>
      </c>
      <c r="W101" s="61">
        <v>1</v>
      </c>
      <c r="X101" s="61" t="s">
        <v>1902</v>
      </c>
      <c r="Y101" s="61">
        <v>3</v>
      </c>
    </row>
    <row r="102" spans="17:25">
      <c r="Q102" s="61">
        <v>2</v>
      </c>
      <c r="R102" s="61">
        <v>1</v>
      </c>
      <c r="S102" s="61" t="s">
        <v>1902</v>
      </c>
      <c r="T102" s="61">
        <v>4</v>
      </c>
      <c r="V102" s="61">
        <v>2</v>
      </c>
      <c r="W102" s="61">
        <v>1</v>
      </c>
      <c r="X102" s="61" t="s">
        <v>1902</v>
      </c>
      <c r="Y102" s="61">
        <v>4</v>
      </c>
    </row>
    <row r="103" spans="17:25">
      <c r="Q103" s="61">
        <v>2</v>
      </c>
      <c r="R103" s="61">
        <v>2</v>
      </c>
      <c r="S103" s="61">
        <v>21</v>
      </c>
      <c r="T103" s="61">
        <v>1</v>
      </c>
      <c r="V103" s="61">
        <v>2</v>
      </c>
      <c r="W103" s="61">
        <v>2</v>
      </c>
      <c r="X103" s="61" t="s">
        <v>1902</v>
      </c>
      <c r="Y103" s="61">
        <v>1</v>
      </c>
    </row>
    <row r="104" spans="17:25">
      <c r="Q104" s="61">
        <v>2</v>
      </c>
      <c r="R104" s="61">
        <v>2</v>
      </c>
      <c r="S104" s="61">
        <v>9169651</v>
      </c>
      <c r="T104" s="61">
        <v>2</v>
      </c>
      <c r="V104" s="61">
        <v>2</v>
      </c>
      <c r="W104" s="61">
        <v>2</v>
      </c>
      <c r="X104" s="61" t="s">
        <v>1902</v>
      </c>
      <c r="Y104" s="61">
        <v>2</v>
      </c>
    </row>
    <row r="105" spans="17:25">
      <c r="Q105" s="61">
        <v>2</v>
      </c>
      <c r="R105" s="61">
        <v>2</v>
      </c>
      <c r="S105" s="61">
        <v>9169651</v>
      </c>
      <c r="T105" s="61">
        <v>3</v>
      </c>
      <c r="V105" s="61">
        <v>2</v>
      </c>
      <c r="W105" s="61">
        <v>2</v>
      </c>
      <c r="X105" s="61" t="s">
        <v>1902</v>
      </c>
      <c r="Y105" s="61">
        <v>3</v>
      </c>
    </row>
    <row r="106" spans="17:25">
      <c r="Q106" s="61">
        <v>2</v>
      </c>
      <c r="R106" s="61">
        <v>2</v>
      </c>
      <c r="S106" s="61">
        <v>9140438</v>
      </c>
      <c r="T106" s="61">
        <v>4</v>
      </c>
      <c r="V106" s="61">
        <v>2</v>
      </c>
      <c r="W106" s="61">
        <v>2</v>
      </c>
      <c r="X106" s="61" t="s">
        <v>1902</v>
      </c>
      <c r="Y106" s="61">
        <v>4</v>
      </c>
    </row>
    <row r="107" spans="17:25">
      <c r="Q107" s="61">
        <v>2</v>
      </c>
      <c r="R107" s="61">
        <v>3</v>
      </c>
      <c r="S107" s="61">
        <v>25</v>
      </c>
      <c r="T107" s="61">
        <v>1</v>
      </c>
      <c r="V107" s="61">
        <v>2</v>
      </c>
      <c r="W107" s="61">
        <v>3</v>
      </c>
      <c r="X107" s="61" t="s">
        <v>1902</v>
      </c>
      <c r="Y107" s="61">
        <v>1</v>
      </c>
    </row>
    <row r="108" spans="17:25">
      <c r="Q108" s="61">
        <v>2</v>
      </c>
      <c r="R108" s="61">
        <v>3</v>
      </c>
      <c r="S108" s="61">
        <v>9169651</v>
      </c>
      <c r="T108" s="61">
        <v>2</v>
      </c>
      <c r="V108" s="61">
        <v>2</v>
      </c>
      <c r="W108" s="61">
        <v>3</v>
      </c>
      <c r="X108" s="61">
        <v>9169637</v>
      </c>
      <c r="Y108" s="61">
        <v>2</v>
      </c>
    </row>
    <row r="109" spans="17:25">
      <c r="Q109" s="61">
        <v>2</v>
      </c>
      <c r="R109" s="61">
        <v>3</v>
      </c>
      <c r="S109" s="61">
        <v>9169651</v>
      </c>
      <c r="T109" s="61">
        <v>3</v>
      </c>
      <c r="V109" s="61">
        <v>2</v>
      </c>
      <c r="W109" s="61">
        <v>3</v>
      </c>
      <c r="X109" s="61">
        <v>9169637</v>
      </c>
      <c r="Y109" s="61">
        <v>3</v>
      </c>
    </row>
    <row r="110" spans="17:25">
      <c r="Q110" s="61">
        <v>2</v>
      </c>
      <c r="R110" s="61">
        <v>3</v>
      </c>
      <c r="S110" s="61">
        <v>9140438</v>
      </c>
      <c r="T110" s="61">
        <v>4</v>
      </c>
      <c r="V110" s="61">
        <v>2</v>
      </c>
      <c r="W110" s="61">
        <v>3</v>
      </c>
      <c r="X110" s="61">
        <v>9169656</v>
      </c>
      <c r="Y110" s="61">
        <v>4</v>
      </c>
    </row>
    <row r="111" spans="17:25">
      <c r="Q111" s="61">
        <v>2</v>
      </c>
      <c r="R111" s="61">
        <v>4</v>
      </c>
      <c r="S111" s="61" t="s">
        <v>1902</v>
      </c>
      <c r="T111" s="61">
        <v>1</v>
      </c>
      <c r="V111" s="61">
        <v>2</v>
      </c>
      <c r="W111" s="61">
        <v>4</v>
      </c>
      <c r="X111" s="61" t="s">
        <v>1902</v>
      </c>
      <c r="Y111" s="61">
        <v>1</v>
      </c>
    </row>
    <row r="112" spans="17:25">
      <c r="Q112" s="61">
        <v>2</v>
      </c>
      <c r="R112" s="61">
        <v>4</v>
      </c>
      <c r="S112" s="61" t="s">
        <v>1902</v>
      </c>
      <c r="T112" s="61">
        <v>2</v>
      </c>
      <c r="V112" s="61">
        <v>2</v>
      </c>
      <c r="W112" s="61">
        <v>4</v>
      </c>
      <c r="X112" s="61" t="s">
        <v>1902</v>
      </c>
      <c r="Y112" s="61">
        <v>2</v>
      </c>
    </row>
    <row r="113" spans="17:25">
      <c r="Q113" s="61">
        <v>2</v>
      </c>
      <c r="R113" s="61">
        <v>4</v>
      </c>
      <c r="S113" s="61" t="s">
        <v>1902</v>
      </c>
      <c r="T113" s="61">
        <v>3</v>
      </c>
      <c r="V113" s="61">
        <v>2</v>
      </c>
      <c r="W113" s="61">
        <v>4</v>
      </c>
      <c r="X113" s="61" t="s">
        <v>1902</v>
      </c>
      <c r="Y113" s="61">
        <v>3</v>
      </c>
    </row>
    <row r="114" spans="17:25">
      <c r="Q114" s="61">
        <v>2</v>
      </c>
      <c r="R114" s="61">
        <v>4</v>
      </c>
      <c r="S114" s="61" t="s">
        <v>1902</v>
      </c>
      <c r="T114" s="61">
        <v>4</v>
      </c>
      <c r="V114" s="61">
        <v>2</v>
      </c>
      <c r="W114" s="61">
        <v>4</v>
      </c>
      <c r="X114" s="61" t="s">
        <v>1902</v>
      </c>
      <c r="Y114" s="61">
        <v>4</v>
      </c>
    </row>
    <row r="115" spans="17:25">
      <c r="Q115" s="61">
        <v>3</v>
      </c>
      <c r="R115" s="61">
        <v>1</v>
      </c>
      <c r="S115" s="61" t="s">
        <v>1902</v>
      </c>
      <c r="T115" s="61">
        <v>1</v>
      </c>
      <c r="V115" s="61">
        <v>3</v>
      </c>
      <c r="W115" s="61">
        <v>1</v>
      </c>
      <c r="X115" s="61" t="s">
        <v>1902</v>
      </c>
      <c r="Y115" s="61">
        <v>1</v>
      </c>
    </row>
    <row r="116" spans="17:25">
      <c r="Q116" s="61">
        <v>3</v>
      </c>
      <c r="R116" s="61">
        <v>1</v>
      </c>
      <c r="S116" s="61" t="s">
        <v>1902</v>
      </c>
      <c r="T116" s="61">
        <v>2</v>
      </c>
      <c r="V116" s="61">
        <v>3</v>
      </c>
      <c r="W116" s="61">
        <v>1</v>
      </c>
      <c r="X116" s="61" t="s">
        <v>1902</v>
      </c>
      <c r="Y116" s="61">
        <v>2</v>
      </c>
    </row>
    <row r="117" spans="17:25">
      <c r="Q117" s="61">
        <v>3</v>
      </c>
      <c r="R117" s="61">
        <v>1</v>
      </c>
      <c r="S117" s="61" t="s">
        <v>1902</v>
      </c>
      <c r="T117" s="61">
        <v>3</v>
      </c>
      <c r="V117" s="61">
        <v>3</v>
      </c>
      <c r="W117" s="61">
        <v>1</v>
      </c>
      <c r="X117" s="61" t="s">
        <v>1902</v>
      </c>
      <c r="Y117" s="61">
        <v>3</v>
      </c>
    </row>
    <row r="118" spans="17:25">
      <c r="Q118" s="61">
        <v>3</v>
      </c>
      <c r="R118" s="61">
        <v>1</v>
      </c>
      <c r="S118" s="61" t="s">
        <v>1902</v>
      </c>
      <c r="T118" s="61">
        <v>4</v>
      </c>
      <c r="V118" s="61">
        <v>3</v>
      </c>
      <c r="W118" s="61">
        <v>1</v>
      </c>
      <c r="X118" s="61" t="s">
        <v>1902</v>
      </c>
      <c r="Y118" s="61">
        <v>4</v>
      </c>
    </row>
    <row r="119" spans="17:25">
      <c r="Q119" s="61">
        <v>3</v>
      </c>
      <c r="R119" s="61">
        <v>2</v>
      </c>
      <c r="S119" s="61" t="s">
        <v>1902</v>
      </c>
      <c r="T119" s="61">
        <v>1</v>
      </c>
      <c r="V119" s="61">
        <v>3</v>
      </c>
      <c r="W119" s="61">
        <v>2</v>
      </c>
      <c r="X119" s="61" t="s">
        <v>1902</v>
      </c>
      <c r="Y119" s="61">
        <v>1</v>
      </c>
    </row>
    <row r="120" spans="17:25">
      <c r="Q120" s="61">
        <v>3</v>
      </c>
      <c r="R120" s="61">
        <v>2</v>
      </c>
      <c r="S120" s="61">
        <v>9169655</v>
      </c>
      <c r="T120" s="61">
        <v>2</v>
      </c>
      <c r="V120" s="61">
        <v>3</v>
      </c>
      <c r="W120" s="61">
        <v>2</v>
      </c>
      <c r="X120" s="61" t="s">
        <v>1902</v>
      </c>
      <c r="Y120" s="61">
        <v>2</v>
      </c>
    </row>
    <row r="121" spans="17:25">
      <c r="Q121" s="61">
        <v>3</v>
      </c>
      <c r="R121" s="61">
        <v>2</v>
      </c>
      <c r="S121" s="61">
        <v>9169654</v>
      </c>
      <c r="T121" s="61">
        <v>3</v>
      </c>
      <c r="V121" s="61">
        <v>3</v>
      </c>
      <c r="W121" s="61">
        <v>2</v>
      </c>
      <c r="X121" s="61" t="s">
        <v>1902</v>
      </c>
      <c r="Y121" s="61">
        <v>3</v>
      </c>
    </row>
    <row r="122" spans="17:25">
      <c r="Q122" s="61">
        <v>3</v>
      </c>
      <c r="R122" s="61">
        <v>2</v>
      </c>
      <c r="S122" s="61">
        <v>9140438</v>
      </c>
      <c r="T122" s="61">
        <v>4</v>
      </c>
      <c r="V122" s="61">
        <v>3</v>
      </c>
      <c r="W122" s="61">
        <v>2</v>
      </c>
      <c r="X122" s="61" t="s">
        <v>1902</v>
      </c>
      <c r="Y122" s="61">
        <v>4</v>
      </c>
    </row>
    <row r="123" spans="17:25">
      <c r="Q123" s="61">
        <v>3</v>
      </c>
      <c r="R123" s="61">
        <v>3</v>
      </c>
      <c r="S123" s="61" t="s">
        <v>1902</v>
      </c>
      <c r="T123" s="61">
        <v>1</v>
      </c>
      <c r="V123" s="61">
        <v>3</v>
      </c>
      <c r="W123" s="61">
        <v>3</v>
      </c>
      <c r="X123" s="61">
        <v>41</v>
      </c>
      <c r="Y123" s="61">
        <v>1</v>
      </c>
    </row>
    <row r="124" spans="17:25">
      <c r="Q124" s="61">
        <v>3</v>
      </c>
      <c r="R124" s="61">
        <v>3</v>
      </c>
      <c r="S124" s="61">
        <v>9169655</v>
      </c>
      <c r="T124" s="61">
        <v>2</v>
      </c>
      <c r="V124" s="61">
        <v>3</v>
      </c>
      <c r="W124" s="61">
        <v>3</v>
      </c>
      <c r="X124" s="61">
        <v>9169640</v>
      </c>
      <c r="Y124" s="61">
        <v>2</v>
      </c>
    </row>
    <row r="125" spans="17:25">
      <c r="Q125" s="61">
        <v>3</v>
      </c>
      <c r="R125" s="61">
        <v>3</v>
      </c>
      <c r="S125" s="61">
        <v>9169654</v>
      </c>
      <c r="T125" s="61">
        <v>3</v>
      </c>
      <c r="V125" s="61">
        <v>3</v>
      </c>
      <c r="W125" s="61">
        <v>3</v>
      </c>
      <c r="X125" s="61">
        <v>9169638</v>
      </c>
      <c r="Y125" s="61">
        <v>3</v>
      </c>
    </row>
    <row r="126" spans="17:25">
      <c r="Q126" s="61">
        <v>3</v>
      </c>
      <c r="R126" s="61">
        <v>3</v>
      </c>
      <c r="S126" s="61">
        <v>9140438</v>
      </c>
      <c r="T126" s="61">
        <v>4</v>
      </c>
      <c r="V126" s="61">
        <v>3</v>
      </c>
      <c r="W126" s="61">
        <v>3</v>
      </c>
      <c r="X126" s="61">
        <v>9169656</v>
      </c>
      <c r="Y126" s="61">
        <v>4</v>
      </c>
    </row>
    <row r="127" spans="17:25">
      <c r="Q127" s="61">
        <v>3</v>
      </c>
      <c r="R127" s="61">
        <v>4</v>
      </c>
      <c r="S127" s="61" t="s">
        <v>1902</v>
      </c>
      <c r="T127" s="61">
        <v>1</v>
      </c>
      <c r="V127" s="61">
        <v>3</v>
      </c>
      <c r="W127" s="61">
        <v>4</v>
      </c>
      <c r="X127" s="61">
        <v>45</v>
      </c>
      <c r="Y127" s="61">
        <v>1</v>
      </c>
    </row>
    <row r="128" spans="17:25">
      <c r="Q128" s="61">
        <v>3</v>
      </c>
      <c r="R128" s="61">
        <v>4</v>
      </c>
      <c r="S128" s="61" t="s">
        <v>1902</v>
      </c>
      <c r="T128" s="61">
        <v>2</v>
      </c>
      <c r="V128" s="61">
        <v>3</v>
      </c>
      <c r="W128" s="61">
        <v>4</v>
      </c>
      <c r="X128" s="61" t="s">
        <v>1902</v>
      </c>
      <c r="Y128" s="61">
        <v>2</v>
      </c>
    </row>
    <row r="129" spans="17:25">
      <c r="Q129" s="61">
        <v>3</v>
      </c>
      <c r="R129" s="61">
        <v>4</v>
      </c>
      <c r="S129" s="61" t="s">
        <v>1902</v>
      </c>
      <c r="T129" s="61">
        <v>3</v>
      </c>
      <c r="V129" s="61">
        <v>3</v>
      </c>
      <c r="W129" s="61">
        <v>4</v>
      </c>
      <c r="X129" s="61" t="s">
        <v>1902</v>
      </c>
      <c r="Y129" s="61">
        <v>3</v>
      </c>
    </row>
    <row r="130" spans="17:25">
      <c r="Q130" s="61">
        <v>3</v>
      </c>
      <c r="R130" s="61">
        <v>4</v>
      </c>
      <c r="S130" s="61" t="s">
        <v>1902</v>
      </c>
      <c r="T130" s="61">
        <v>4</v>
      </c>
      <c r="V130" s="61">
        <v>3</v>
      </c>
      <c r="W130" s="61">
        <v>4</v>
      </c>
      <c r="X130" s="61" t="s">
        <v>1902</v>
      </c>
      <c r="Y130" s="61">
        <v>4</v>
      </c>
    </row>
    <row r="131" spans="17:25">
      <c r="Q131" s="289"/>
      <c r="R131" s="289"/>
      <c r="S131" s="289"/>
      <c r="T131" s="289"/>
    </row>
    <row r="132" spans="17:25">
      <c r="Q132" s="128"/>
      <c r="R132" s="128"/>
      <c r="S132" s="128"/>
      <c r="T132" s="128"/>
    </row>
    <row r="133" spans="17:25">
      <c r="Q133" s="61">
        <v>9140438</v>
      </c>
      <c r="R133" s="61">
        <v>9169653</v>
      </c>
      <c r="S133" s="128"/>
      <c r="T133" s="128"/>
    </row>
    <row r="134" spans="17:25">
      <c r="Q134" s="61">
        <v>9169654</v>
      </c>
      <c r="R134" s="61" t="s">
        <v>1902</v>
      </c>
      <c r="S134" s="128"/>
      <c r="T134" s="128"/>
    </row>
    <row r="135" spans="17:25">
      <c r="Q135" s="61">
        <v>9169655</v>
      </c>
      <c r="R135" s="61" t="s">
        <v>1902</v>
      </c>
      <c r="S135" s="128"/>
      <c r="T135" s="128"/>
    </row>
    <row r="136" spans="17:25">
      <c r="Q136" s="61" t="s">
        <v>1902</v>
      </c>
      <c r="R136" s="61" t="s">
        <v>1902</v>
      </c>
      <c r="S136" s="128"/>
      <c r="T136" s="128"/>
    </row>
    <row r="137" spans="17:25">
      <c r="Q137" s="61">
        <v>9169651</v>
      </c>
      <c r="R137" s="61" t="s">
        <v>1902</v>
      </c>
    </row>
    <row r="140" spans="17:25">
      <c r="Q140" s="61" t="s">
        <v>1981</v>
      </c>
    </row>
    <row r="141" spans="17:25">
      <c r="Q141" s="61" t="s">
        <v>1982</v>
      </c>
    </row>
    <row r="142" spans="17:25">
      <c r="Q142" s="61" t="s">
        <v>1983</v>
      </c>
    </row>
    <row r="143" spans="17:25">
      <c r="Q143" s="88">
        <v>1</v>
      </c>
    </row>
    <row r="144" spans="17:25">
      <c r="Q144" s="61"/>
    </row>
    <row r="146" spans="17:24">
      <c r="Q146" s="61" t="s">
        <v>1987</v>
      </c>
    </row>
    <row r="147" spans="17:24">
      <c r="Q147" s="61" t="s">
        <v>1988</v>
      </c>
    </row>
    <row r="148" spans="17:24">
      <c r="Q148" s="61" t="s">
        <v>1989</v>
      </c>
    </row>
    <row r="149" spans="17:24">
      <c r="Q149" s="61" t="s">
        <v>1990</v>
      </c>
    </row>
    <row r="150" spans="17:24">
      <c r="Q150" s="88">
        <v>2</v>
      </c>
    </row>
    <row r="153" spans="17:24">
      <c r="Q153" s="148"/>
      <c r="R153" s="269" t="s">
        <v>21</v>
      </c>
      <c r="S153" s="263"/>
      <c r="U153" s="376" t="s">
        <v>2013</v>
      </c>
      <c r="V153" s="376"/>
      <c r="W153" s="376"/>
      <c r="X153" s="376"/>
    </row>
    <row r="154" spans="17:24">
      <c r="Q154" s="148" t="s">
        <v>4195</v>
      </c>
      <c r="R154" s="274" t="s">
        <v>1991</v>
      </c>
      <c r="S154" s="263" t="str">
        <f>IF(D25&lt;313,R154,S155)</f>
        <v>250 мм</v>
      </c>
      <c r="U154" s="61">
        <v>1</v>
      </c>
      <c r="V154" s="61" t="s">
        <v>1902</v>
      </c>
      <c r="W154" s="61"/>
      <c r="X154" s="61"/>
    </row>
    <row r="155" spans="17:24">
      <c r="Q155" s="148" t="s">
        <v>4196</v>
      </c>
      <c r="R155" s="148" t="s">
        <v>1992</v>
      </c>
      <c r="S155" s="263" t="str">
        <f>IF(D25&lt;363,R155,S156)</f>
        <v>300 мм</v>
      </c>
      <c r="U155" s="61">
        <v>2</v>
      </c>
      <c r="V155" s="61">
        <v>9144830</v>
      </c>
      <c r="W155" s="61"/>
      <c r="X155" s="61"/>
    </row>
    <row r="156" spans="17:24">
      <c r="Q156" s="148" t="s">
        <v>4197</v>
      </c>
      <c r="R156" s="148" t="s">
        <v>1993</v>
      </c>
      <c r="S156" s="263" t="str">
        <f>IF(D25&lt;413,R156,S157)</f>
        <v>350 мм</v>
      </c>
      <c r="U156" s="61">
        <v>3</v>
      </c>
      <c r="V156" s="61">
        <v>9144830</v>
      </c>
      <c r="W156" s="61"/>
      <c r="X156" s="61"/>
    </row>
    <row r="157" spans="17:24">
      <c r="Q157" s="148" t="s">
        <v>4198</v>
      </c>
      <c r="R157" s="148" t="s">
        <v>1994</v>
      </c>
      <c r="S157" s="263" t="str">
        <f>IF(D25&lt;463,R157,S158)</f>
        <v>400 мм</v>
      </c>
      <c r="U157" s="61">
        <v>1</v>
      </c>
      <c r="V157" s="61" t="s">
        <v>1902</v>
      </c>
      <c r="W157" s="61"/>
      <c r="X157" s="61"/>
    </row>
    <row r="158" spans="17:24">
      <c r="Q158" s="148" t="s">
        <v>4199</v>
      </c>
      <c r="R158" s="148" t="s">
        <v>1995</v>
      </c>
      <c r="S158" s="263" t="str">
        <f>IF(D25&lt;463,R158,S159)</f>
        <v>450 мм</v>
      </c>
      <c r="U158" s="61">
        <v>2</v>
      </c>
      <c r="V158" s="61">
        <v>9144841</v>
      </c>
      <c r="W158" s="61"/>
      <c r="X158" s="61"/>
    </row>
    <row r="159" spans="17:24">
      <c r="Q159" s="61" t="s">
        <v>4200</v>
      </c>
      <c r="R159" s="61" t="s">
        <v>1996</v>
      </c>
      <c r="S159" s="61" t="str">
        <f>IF(D25&lt;563,R159,S160)</f>
        <v>500 мм</v>
      </c>
      <c r="U159" s="61">
        <v>3</v>
      </c>
      <c r="V159" s="61">
        <v>9144841</v>
      </c>
      <c r="W159" s="61"/>
      <c r="X159" s="61"/>
    </row>
    <row r="160" spans="17:24">
      <c r="Q160" s="61" t="s">
        <v>4201</v>
      </c>
      <c r="R160" s="61" t="s">
        <v>1997</v>
      </c>
      <c r="S160" s="61" t="str">
        <f>IF(D25&lt;1000,R160,S161)</f>
        <v>550 мм</v>
      </c>
      <c r="U160" s="61"/>
      <c r="V160" s="61"/>
      <c r="W160" s="61"/>
      <c r="X160" s="61"/>
    </row>
    <row r="161" spans="17:23">
      <c r="Q161" s="61"/>
      <c r="R161" s="61"/>
      <c r="S161" s="61">
        <v>0</v>
      </c>
    </row>
    <row r="162" spans="17:23">
      <c r="Q162" s="61"/>
      <c r="R162" s="61"/>
      <c r="S162" s="61">
        <f>IF(D25&gt;=262,S154,S161)</f>
        <v>0</v>
      </c>
    </row>
    <row r="165" spans="17:23">
      <c r="Q165" s="366" t="s">
        <v>1999</v>
      </c>
      <c r="R165" s="366"/>
      <c r="S165" s="366"/>
      <c r="T165" s="268"/>
      <c r="U165" s="366" t="s">
        <v>2000</v>
      </c>
      <c r="V165" s="366"/>
      <c r="W165" s="366"/>
    </row>
    <row r="166" spans="17:23">
      <c r="Q166" s="398" t="s">
        <v>2001</v>
      </c>
      <c r="R166" s="399"/>
      <c r="S166" s="399"/>
      <c r="T166" s="268"/>
      <c r="U166" s="398" t="s">
        <v>2001</v>
      </c>
      <c r="V166" s="399"/>
      <c r="W166" s="399"/>
    </row>
    <row r="167" spans="17:23">
      <c r="Q167" s="263"/>
      <c r="R167" s="263" t="s">
        <v>2010</v>
      </c>
      <c r="S167" s="263" t="s">
        <v>2011</v>
      </c>
      <c r="T167" s="268"/>
      <c r="U167" s="263"/>
      <c r="V167" s="263" t="s">
        <v>1983</v>
      </c>
      <c r="W167" s="263" t="s">
        <v>1982</v>
      </c>
    </row>
    <row r="168" spans="17:23">
      <c r="Q168" s="263" t="s">
        <v>1991</v>
      </c>
      <c r="R168" s="263" t="s">
        <v>1902</v>
      </c>
      <c r="S168" s="263">
        <v>9105635</v>
      </c>
      <c r="T168" s="268"/>
      <c r="U168" s="263" t="s">
        <v>1991</v>
      </c>
      <c r="V168" s="263" t="s">
        <v>1902</v>
      </c>
      <c r="W168" s="263">
        <v>9105636</v>
      </c>
    </row>
    <row r="169" spans="17:23">
      <c r="Q169" s="263" t="s">
        <v>1992</v>
      </c>
      <c r="R169" s="263" t="s">
        <v>1902</v>
      </c>
      <c r="S169" s="263">
        <v>9105639</v>
      </c>
      <c r="T169" s="268"/>
      <c r="U169" s="263" t="s">
        <v>1992</v>
      </c>
      <c r="V169" s="263" t="s">
        <v>1902</v>
      </c>
      <c r="W169" s="263">
        <v>9105640</v>
      </c>
    </row>
    <row r="170" spans="17:23">
      <c r="Q170" s="263" t="s">
        <v>1993</v>
      </c>
      <c r="R170" s="263" t="s">
        <v>1902</v>
      </c>
      <c r="S170" s="263">
        <v>9105643</v>
      </c>
      <c r="T170" s="268"/>
      <c r="U170" s="263" t="s">
        <v>1993</v>
      </c>
      <c r="V170" s="263" t="s">
        <v>1902</v>
      </c>
      <c r="W170" s="263">
        <v>9105644</v>
      </c>
    </row>
    <row r="171" spans="17:23">
      <c r="Q171" s="263" t="s">
        <v>1994</v>
      </c>
      <c r="R171" s="263" t="s">
        <v>1902</v>
      </c>
      <c r="S171" s="263">
        <v>9105647</v>
      </c>
      <c r="T171" s="268"/>
      <c r="U171" s="263" t="s">
        <v>1994</v>
      </c>
      <c r="V171" s="263" t="s">
        <v>1902</v>
      </c>
      <c r="W171" s="263">
        <v>9105648</v>
      </c>
    </row>
    <row r="172" spans="17:23">
      <c r="Q172" s="263" t="s">
        <v>1995</v>
      </c>
      <c r="R172" s="263" t="s">
        <v>1902</v>
      </c>
      <c r="S172" s="263">
        <v>9105651</v>
      </c>
      <c r="T172" s="268"/>
      <c r="U172" s="263" t="s">
        <v>1995</v>
      </c>
      <c r="V172" s="263" t="s">
        <v>1902</v>
      </c>
      <c r="W172" s="263">
        <v>9105652</v>
      </c>
    </row>
    <row r="173" spans="17:23">
      <c r="Q173" s="263" t="s">
        <v>1996</v>
      </c>
      <c r="R173" s="263" t="s">
        <v>1902</v>
      </c>
      <c r="S173" s="263">
        <v>9105655</v>
      </c>
      <c r="T173" s="268"/>
      <c r="U173" s="263" t="s">
        <v>1996</v>
      </c>
      <c r="V173" s="263" t="s">
        <v>1902</v>
      </c>
      <c r="W173" s="263">
        <v>9105656</v>
      </c>
    </row>
    <row r="174" spans="17:23">
      <c r="Q174" s="148" t="s">
        <v>1997</v>
      </c>
      <c r="R174" s="263" t="s">
        <v>1902</v>
      </c>
      <c r="S174" s="263">
        <v>9105659</v>
      </c>
      <c r="T174" s="268"/>
      <c r="U174" s="148" t="s">
        <v>1997</v>
      </c>
      <c r="V174" s="263" t="s">
        <v>1902</v>
      </c>
      <c r="W174" s="263">
        <v>9105660</v>
      </c>
    </row>
    <row r="175" spans="17:23">
      <c r="Q175" s="366"/>
      <c r="R175" s="366"/>
      <c r="S175" s="366"/>
      <c r="T175" s="268"/>
      <c r="U175" s="268"/>
      <c r="V175" s="268"/>
      <c r="W175" s="268"/>
    </row>
    <row r="176" spans="17:23">
      <c r="Q176" s="366" t="s">
        <v>2002</v>
      </c>
      <c r="R176" s="366"/>
      <c r="S176" s="366"/>
      <c r="T176" s="268"/>
      <c r="U176" s="366" t="s">
        <v>2003</v>
      </c>
      <c r="V176" s="366"/>
      <c r="W176" s="366"/>
    </row>
    <row r="177" spans="17:23">
      <c r="Q177" s="263"/>
      <c r="R177" s="263" t="s">
        <v>2010</v>
      </c>
      <c r="S177" s="263" t="s">
        <v>2011</v>
      </c>
      <c r="T177" s="268"/>
      <c r="U177" s="263"/>
      <c r="V177" s="263" t="s">
        <v>1983</v>
      </c>
      <c r="W177" s="263" t="s">
        <v>1982</v>
      </c>
    </row>
    <row r="178" spans="17:23">
      <c r="Q178" s="263" t="s">
        <v>1991</v>
      </c>
      <c r="R178" s="263">
        <v>9049306</v>
      </c>
      <c r="S178" s="263">
        <v>9105661</v>
      </c>
      <c r="T178" s="268"/>
      <c r="U178" s="263" t="s">
        <v>1991</v>
      </c>
      <c r="V178" s="263">
        <v>9049307</v>
      </c>
      <c r="W178" s="263">
        <v>9105662</v>
      </c>
    </row>
    <row r="179" spans="17:23">
      <c r="Q179" s="263" t="s">
        <v>1992</v>
      </c>
      <c r="R179" s="263">
        <v>9047647</v>
      </c>
      <c r="S179" s="263">
        <v>9105665</v>
      </c>
      <c r="T179" s="268"/>
      <c r="U179" s="263" t="s">
        <v>1992</v>
      </c>
      <c r="V179" s="263">
        <v>9047648</v>
      </c>
      <c r="W179" s="263">
        <v>9105666</v>
      </c>
    </row>
    <row r="180" spans="17:23">
      <c r="Q180" s="263" t="s">
        <v>1993</v>
      </c>
      <c r="R180" s="263">
        <v>9047662</v>
      </c>
      <c r="S180" s="263">
        <v>9105669</v>
      </c>
      <c r="T180" s="268"/>
      <c r="U180" s="263" t="s">
        <v>1993</v>
      </c>
      <c r="V180" s="263">
        <v>9047666</v>
      </c>
      <c r="W180" s="263">
        <v>9105670</v>
      </c>
    </row>
    <row r="181" spans="17:23">
      <c r="Q181" s="263" t="s">
        <v>1994</v>
      </c>
      <c r="R181" s="263">
        <v>9047735</v>
      </c>
      <c r="S181" s="263">
        <v>9105673</v>
      </c>
      <c r="T181" s="268"/>
      <c r="U181" s="263" t="s">
        <v>1994</v>
      </c>
      <c r="V181" s="263">
        <v>9047736</v>
      </c>
      <c r="W181" s="263">
        <v>9105674</v>
      </c>
    </row>
    <row r="182" spans="17:23">
      <c r="Q182" s="263" t="s">
        <v>1995</v>
      </c>
      <c r="R182" s="263">
        <v>9047751</v>
      </c>
      <c r="S182" s="263">
        <v>9105677</v>
      </c>
      <c r="T182" s="268"/>
      <c r="U182" s="263" t="s">
        <v>1995</v>
      </c>
      <c r="V182" s="263">
        <v>9047752</v>
      </c>
      <c r="W182" s="263">
        <v>9105678</v>
      </c>
    </row>
    <row r="183" spans="17:23">
      <c r="Q183" s="263" t="s">
        <v>1996</v>
      </c>
      <c r="R183" s="263">
        <v>9047770</v>
      </c>
      <c r="S183" s="263">
        <v>9105682</v>
      </c>
      <c r="T183" s="268"/>
      <c r="U183" s="263" t="s">
        <v>1996</v>
      </c>
      <c r="V183" s="263">
        <v>9047771</v>
      </c>
      <c r="W183" s="263">
        <v>9105683</v>
      </c>
    </row>
    <row r="184" spans="17:23">
      <c r="Q184" s="148" t="s">
        <v>1997</v>
      </c>
      <c r="R184" s="263">
        <v>9047774</v>
      </c>
      <c r="S184" s="263">
        <v>9105686</v>
      </c>
      <c r="T184" s="268"/>
      <c r="U184" s="148" t="s">
        <v>1997</v>
      </c>
      <c r="V184" s="263">
        <v>9047775</v>
      </c>
      <c r="W184" s="263">
        <v>9105687</v>
      </c>
    </row>
    <row r="185" spans="17:23">
      <c r="Q185" s="366"/>
      <c r="R185" s="366"/>
      <c r="S185" s="366"/>
      <c r="T185" s="268"/>
      <c r="U185" s="268"/>
      <c r="V185" s="268"/>
      <c r="W185" s="268"/>
    </row>
    <row r="186" spans="17:23">
      <c r="Q186" s="398" t="s">
        <v>2004</v>
      </c>
      <c r="R186" s="399"/>
      <c r="S186" s="399"/>
      <c r="T186" s="268"/>
      <c r="U186" s="398" t="s">
        <v>2005</v>
      </c>
      <c r="V186" s="399"/>
      <c r="W186" s="399"/>
    </row>
    <row r="187" spans="17:23">
      <c r="Q187" s="263"/>
      <c r="R187" s="263" t="s">
        <v>2010</v>
      </c>
      <c r="S187" s="263" t="s">
        <v>2011</v>
      </c>
      <c r="T187" s="268"/>
      <c r="U187" s="263"/>
      <c r="V187" s="263" t="s">
        <v>1983</v>
      </c>
      <c r="W187" s="263" t="s">
        <v>1982</v>
      </c>
    </row>
    <row r="188" spans="17:23">
      <c r="Q188" s="263" t="s">
        <v>1991</v>
      </c>
      <c r="R188" s="263">
        <v>9111359</v>
      </c>
      <c r="S188" s="263">
        <v>9111305</v>
      </c>
      <c r="T188" s="268"/>
      <c r="U188" s="263" t="s">
        <v>1991</v>
      </c>
      <c r="V188" s="263">
        <v>9111360</v>
      </c>
      <c r="W188" s="263">
        <v>9111306</v>
      </c>
    </row>
    <row r="189" spans="17:23">
      <c r="Q189" s="263" t="s">
        <v>1992</v>
      </c>
      <c r="R189" s="263">
        <v>9105123</v>
      </c>
      <c r="S189" s="263">
        <v>9099957</v>
      </c>
      <c r="T189" s="268"/>
      <c r="U189" s="263" t="s">
        <v>1992</v>
      </c>
      <c r="V189" s="263">
        <v>9105124</v>
      </c>
      <c r="W189" s="263">
        <v>9099958</v>
      </c>
    </row>
    <row r="190" spans="17:23">
      <c r="Q190" s="263" t="s">
        <v>1993</v>
      </c>
      <c r="R190" s="263">
        <v>9105929</v>
      </c>
      <c r="S190" s="263">
        <v>9099961</v>
      </c>
      <c r="T190" s="268"/>
      <c r="U190" s="263" t="s">
        <v>1993</v>
      </c>
      <c r="V190" s="263">
        <v>9105931</v>
      </c>
      <c r="W190" s="263">
        <v>9099962</v>
      </c>
    </row>
    <row r="191" spans="17:23">
      <c r="Q191" s="263" t="s">
        <v>1994</v>
      </c>
      <c r="R191" s="263">
        <v>9105121</v>
      </c>
      <c r="S191" s="263">
        <v>9099965</v>
      </c>
      <c r="T191" s="268"/>
      <c r="U191" s="263" t="s">
        <v>1994</v>
      </c>
      <c r="V191" s="263">
        <v>9105122</v>
      </c>
      <c r="W191" s="263">
        <v>9099966</v>
      </c>
    </row>
    <row r="192" spans="17:23">
      <c r="Q192" s="263" t="s">
        <v>1995</v>
      </c>
      <c r="R192" s="263">
        <v>9105907</v>
      </c>
      <c r="S192" s="263">
        <v>9099967</v>
      </c>
      <c r="T192" s="268"/>
      <c r="U192" s="263" t="s">
        <v>1995</v>
      </c>
      <c r="V192" s="263">
        <v>9105908</v>
      </c>
      <c r="W192" s="263">
        <v>9099968</v>
      </c>
    </row>
    <row r="193" spans="17:25">
      <c r="Q193" s="263" t="s">
        <v>1996</v>
      </c>
      <c r="R193" s="263">
        <v>9105118</v>
      </c>
      <c r="S193" s="263">
        <v>9099969</v>
      </c>
      <c r="T193" s="268"/>
      <c r="U193" s="263" t="s">
        <v>1996</v>
      </c>
      <c r="V193" s="263">
        <v>9105119</v>
      </c>
      <c r="W193" s="263">
        <v>9099970</v>
      </c>
    </row>
    <row r="194" spans="17:25">
      <c r="Q194" s="148" t="s">
        <v>1997</v>
      </c>
      <c r="R194" s="263">
        <v>9111355</v>
      </c>
      <c r="S194" s="263">
        <v>9111311</v>
      </c>
      <c r="T194" s="268"/>
      <c r="U194" s="148" t="s">
        <v>1997</v>
      </c>
      <c r="V194" s="263">
        <v>9111356</v>
      </c>
      <c r="W194" s="263">
        <v>9111312</v>
      </c>
    </row>
    <row r="197" spans="17:25">
      <c r="Q197" s="124" t="e">
        <f>VLOOKUP(S162,CHOOSE(IF(Q150="1",1,IF(Q150="2",2,3)),Q202:S208,Q178:S184,Q188:S194),MATCH(Q143,Q167:S167,0),0)</f>
        <v>#N/A</v>
      </c>
    </row>
    <row r="200" spans="17:25">
      <c r="Q200" s="400" t="s">
        <v>2012</v>
      </c>
      <c r="R200" s="400"/>
      <c r="S200" s="400"/>
      <c r="T200" s="400"/>
      <c r="V200" s="400" t="s">
        <v>2012</v>
      </c>
      <c r="W200" s="400"/>
      <c r="X200" s="400"/>
      <c r="Y200" s="400"/>
    </row>
    <row r="201" spans="17:25">
      <c r="Q201" s="61" t="s">
        <v>2006</v>
      </c>
      <c r="R201" s="61" t="s">
        <v>2007</v>
      </c>
      <c r="S201" s="61" t="s">
        <v>2009</v>
      </c>
      <c r="T201" s="61" t="s">
        <v>2008</v>
      </c>
      <c r="V201" s="61" t="s">
        <v>2006</v>
      </c>
      <c r="W201" s="61" t="s">
        <v>2007</v>
      </c>
      <c r="X201" s="61" t="s">
        <v>2009</v>
      </c>
      <c r="Y201" s="61" t="s">
        <v>2008</v>
      </c>
    </row>
    <row r="202" spans="17:25">
      <c r="Q202" s="61">
        <v>1</v>
      </c>
      <c r="R202" s="61">
        <v>1</v>
      </c>
      <c r="S202" s="61" t="s">
        <v>1902</v>
      </c>
      <c r="T202" s="61">
        <v>0</v>
      </c>
      <c r="V202" s="61">
        <v>1</v>
      </c>
      <c r="W202" s="61">
        <v>1</v>
      </c>
      <c r="X202" s="61" t="s">
        <v>1902</v>
      </c>
      <c r="Y202" s="61">
        <v>0</v>
      </c>
    </row>
    <row r="203" spans="17:25">
      <c r="Q203" s="61">
        <v>1</v>
      </c>
      <c r="R203" s="61">
        <v>1</v>
      </c>
      <c r="S203" s="61" t="s">
        <v>1902</v>
      </c>
      <c r="T203" s="61" t="s">
        <v>1991</v>
      </c>
      <c r="V203" s="61">
        <v>1</v>
      </c>
      <c r="W203" s="61">
        <v>1</v>
      </c>
      <c r="X203" s="61" t="s">
        <v>1902</v>
      </c>
      <c r="Y203" s="61" t="s">
        <v>1991</v>
      </c>
    </row>
    <row r="204" spans="17:25">
      <c r="Q204" s="61">
        <v>1</v>
      </c>
      <c r="R204" s="61">
        <v>1</v>
      </c>
      <c r="S204" s="61" t="s">
        <v>1902</v>
      </c>
      <c r="T204" s="61" t="s">
        <v>1992</v>
      </c>
      <c r="V204" s="61">
        <v>1</v>
      </c>
      <c r="W204" s="61">
        <v>1</v>
      </c>
      <c r="X204" s="61" t="s">
        <v>1902</v>
      </c>
      <c r="Y204" s="61" t="s">
        <v>1992</v>
      </c>
    </row>
    <row r="205" spans="17:25">
      <c r="Q205" s="61">
        <v>1</v>
      </c>
      <c r="R205" s="61">
        <v>1</v>
      </c>
      <c r="S205" s="61" t="s">
        <v>1902</v>
      </c>
      <c r="T205" s="61" t="s">
        <v>1993</v>
      </c>
      <c r="V205" s="61">
        <v>1</v>
      </c>
      <c r="W205" s="61">
        <v>1</v>
      </c>
      <c r="X205" s="61" t="s">
        <v>1902</v>
      </c>
      <c r="Y205" s="61" t="s">
        <v>1993</v>
      </c>
    </row>
    <row r="206" spans="17:25">
      <c r="Q206" s="61">
        <v>1</v>
      </c>
      <c r="R206" s="61">
        <v>1</v>
      </c>
      <c r="S206" s="61" t="s">
        <v>1902</v>
      </c>
      <c r="T206" s="61" t="s">
        <v>1994</v>
      </c>
      <c r="V206" s="61">
        <v>1</v>
      </c>
      <c r="W206" s="61">
        <v>1</v>
      </c>
      <c r="X206" s="61" t="s">
        <v>1902</v>
      </c>
      <c r="Y206" s="61" t="s">
        <v>1994</v>
      </c>
    </row>
    <row r="207" spans="17:25">
      <c r="Q207" s="61">
        <v>1</v>
      </c>
      <c r="R207" s="61">
        <v>1</v>
      </c>
      <c r="S207" s="61" t="s">
        <v>1902</v>
      </c>
      <c r="T207" s="61" t="s">
        <v>1995</v>
      </c>
      <c r="V207" s="61">
        <v>1</v>
      </c>
      <c r="W207" s="61">
        <v>1</v>
      </c>
      <c r="X207" s="61" t="s">
        <v>1902</v>
      </c>
      <c r="Y207" s="61" t="s">
        <v>1995</v>
      </c>
    </row>
    <row r="208" spans="17:25">
      <c r="Q208" s="61">
        <v>1</v>
      </c>
      <c r="R208" s="61">
        <v>1</v>
      </c>
      <c r="S208" s="61" t="s">
        <v>1902</v>
      </c>
      <c r="T208" s="61" t="s">
        <v>1996</v>
      </c>
      <c r="V208" s="61">
        <v>1</v>
      </c>
      <c r="W208" s="61">
        <v>1</v>
      </c>
      <c r="X208" s="61" t="s">
        <v>1902</v>
      </c>
      <c r="Y208" s="61" t="s">
        <v>1996</v>
      </c>
    </row>
    <row r="209" spans="17:25">
      <c r="Q209" s="61">
        <v>1</v>
      </c>
      <c r="R209" s="61">
        <v>1</v>
      </c>
      <c r="S209" s="61" t="s">
        <v>1902</v>
      </c>
      <c r="T209" s="61" t="s">
        <v>1997</v>
      </c>
      <c r="V209" s="61">
        <v>1</v>
      </c>
      <c r="W209" s="61">
        <v>1</v>
      </c>
      <c r="X209" s="61" t="s">
        <v>1902</v>
      </c>
      <c r="Y209" s="61" t="s">
        <v>1997</v>
      </c>
    </row>
    <row r="210" spans="17:25">
      <c r="Q210" s="61">
        <v>1</v>
      </c>
      <c r="R210" s="61">
        <v>2</v>
      </c>
      <c r="S210" s="61" t="s">
        <v>1902</v>
      </c>
      <c r="T210" s="61">
        <v>0</v>
      </c>
      <c r="V210" s="61">
        <v>1</v>
      </c>
      <c r="W210" s="61">
        <v>2</v>
      </c>
      <c r="X210" s="61" t="s">
        <v>1902</v>
      </c>
      <c r="Y210" s="61">
        <v>0</v>
      </c>
    </row>
    <row r="211" spans="17:25">
      <c r="Q211" s="61">
        <v>1</v>
      </c>
      <c r="R211" s="61">
        <v>2</v>
      </c>
      <c r="S211" s="61" t="s">
        <v>1902</v>
      </c>
      <c r="T211" s="61" t="s">
        <v>1991</v>
      </c>
      <c r="V211" s="61">
        <v>1</v>
      </c>
      <c r="W211" s="61">
        <v>2</v>
      </c>
      <c r="X211" s="61" t="s">
        <v>1902</v>
      </c>
      <c r="Y211" s="61" t="s">
        <v>1991</v>
      </c>
    </row>
    <row r="212" spans="17:25">
      <c r="Q212" s="61">
        <v>1</v>
      </c>
      <c r="R212" s="61">
        <v>2</v>
      </c>
      <c r="S212" s="61" t="s">
        <v>1902</v>
      </c>
      <c r="T212" s="61" t="s">
        <v>1992</v>
      </c>
      <c r="V212" s="61">
        <v>1</v>
      </c>
      <c r="W212" s="61">
        <v>2</v>
      </c>
      <c r="X212" s="61" t="s">
        <v>1902</v>
      </c>
      <c r="Y212" s="61" t="s">
        <v>1992</v>
      </c>
    </row>
    <row r="213" spans="17:25">
      <c r="Q213" s="61">
        <v>1</v>
      </c>
      <c r="R213" s="61">
        <v>2</v>
      </c>
      <c r="S213" s="61" t="s">
        <v>1902</v>
      </c>
      <c r="T213" s="61" t="s">
        <v>1993</v>
      </c>
      <c r="V213" s="61">
        <v>1</v>
      </c>
      <c r="W213" s="61">
        <v>2</v>
      </c>
      <c r="X213" s="61" t="s">
        <v>1902</v>
      </c>
      <c r="Y213" s="61" t="s">
        <v>1993</v>
      </c>
    </row>
    <row r="214" spans="17:25">
      <c r="Q214" s="61">
        <v>1</v>
      </c>
      <c r="R214" s="61">
        <v>2</v>
      </c>
      <c r="S214" s="61" t="s">
        <v>1902</v>
      </c>
      <c r="T214" s="61" t="s">
        <v>1994</v>
      </c>
      <c r="V214" s="61">
        <v>1</v>
      </c>
      <c r="W214" s="61">
        <v>2</v>
      </c>
      <c r="X214" s="61" t="s">
        <v>1902</v>
      </c>
      <c r="Y214" s="61" t="s">
        <v>1994</v>
      </c>
    </row>
    <row r="215" spans="17:25">
      <c r="Q215" s="61">
        <v>1</v>
      </c>
      <c r="R215" s="61">
        <v>2</v>
      </c>
      <c r="S215" s="61" t="s">
        <v>1902</v>
      </c>
      <c r="T215" s="61" t="s">
        <v>1995</v>
      </c>
      <c r="V215" s="61">
        <v>1</v>
      </c>
      <c r="W215" s="61">
        <v>2</v>
      </c>
      <c r="X215" s="61" t="s">
        <v>1902</v>
      </c>
      <c r="Y215" s="61" t="s">
        <v>1995</v>
      </c>
    </row>
    <row r="216" spans="17:25">
      <c r="Q216" s="61">
        <v>1</v>
      </c>
      <c r="R216" s="61">
        <v>2</v>
      </c>
      <c r="S216" s="61" t="s">
        <v>1902</v>
      </c>
      <c r="T216" s="61" t="s">
        <v>1996</v>
      </c>
      <c r="V216" s="61">
        <v>1</v>
      </c>
      <c r="W216" s="61">
        <v>2</v>
      </c>
      <c r="X216" s="61" t="s">
        <v>1902</v>
      </c>
      <c r="Y216" s="61" t="s">
        <v>1996</v>
      </c>
    </row>
    <row r="217" spans="17:25">
      <c r="Q217" s="61">
        <v>1</v>
      </c>
      <c r="R217" s="61">
        <v>2</v>
      </c>
      <c r="S217" s="61" t="s">
        <v>1902</v>
      </c>
      <c r="T217" s="61" t="s">
        <v>1997</v>
      </c>
      <c r="V217" s="61">
        <v>1</v>
      </c>
      <c r="W217" s="61">
        <v>2</v>
      </c>
      <c r="X217" s="61" t="s">
        <v>1902</v>
      </c>
      <c r="Y217" s="61" t="s">
        <v>1997</v>
      </c>
    </row>
    <row r="218" spans="17:25">
      <c r="Q218" s="61">
        <v>1</v>
      </c>
      <c r="R218" s="61">
        <v>3</v>
      </c>
      <c r="S218" s="61" t="s">
        <v>1902</v>
      </c>
      <c r="T218" s="61">
        <v>0</v>
      </c>
      <c r="V218" s="61">
        <v>1</v>
      </c>
      <c r="W218" s="61">
        <v>3</v>
      </c>
      <c r="X218" s="61" t="s">
        <v>1902</v>
      </c>
      <c r="Y218" s="61">
        <v>0</v>
      </c>
    </row>
    <row r="219" spans="17:25">
      <c r="Q219" s="61">
        <v>1</v>
      </c>
      <c r="R219" s="61">
        <v>3</v>
      </c>
      <c r="S219" s="61" t="s">
        <v>1902</v>
      </c>
      <c r="T219" s="61" t="s">
        <v>1991</v>
      </c>
      <c r="V219" s="61">
        <v>1</v>
      </c>
      <c r="W219" s="61">
        <v>3</v>
      </c>
      <c r="X219" s="61" t="s">
        <v>1902</v>
      </c>
      <c r="Y219" s="61" t="s">
        <v>1991</v>
      </c>
    </row>
    <row r="220" spans="17:25">
      <c r="Q220" s="61">
        <v>1</v>
      </c>
      <c r="R220" s="61">
        <v>3</v>
      </c>
      <c r="S220" s="61" t="s">
        <v>1902</v>
      </c>
      <c r="T220" s="61" t="s">
        <v>1992</v>
      </c>
      <c r="V220" s="61">
        <v>1</v>
      </c>
      <c r="W220" s="61">
        <v>3</v>
      </c>
      <c r="X220" s="61" t="s">
        <v>1902</v>
      </c>
      <c r="Y220" s="61" t="s">
        <v>1992</v>
      </c>
    </row>
    <row r="221" spans="17:25">
      <c r="Q221" s="61">
        <v>1</v>
      </c>
      <c r="R221" s="61">
        <v>3</v>
      </c>
      <c r="S221" s="61" t="s">
        <v>1902</v>
      </c>
      <c r="T221" s="61" t="s">
        <v>1993</v>
      </c>
      <c r="V221" s="61">
        <v>1</v>
      </c>
      <c r="W221" s="61">
        <v>3</v>
      </c>
      <c r="X221" s="61" t="s">
        <v>1902</v>
      </c>
      <c r="Y221" s="61" t="s">
        <v>1993</v>
      </c>
    </row>
    <row r="222" spans="17:25">
      <c r="Q222" s="61">
        <v>1</v>
      </c>
      <c r="R222" s="61">
        <v>3</v>
      </c>
      <c r="S222" s="61" t="s">
        <v>1902</v>
      </c>
      <c r="T222" s="61" t="s">
        <v>1994</v>
      </c>
      <c r="V222" s="61">
        <v>1</v>
      </c>
      <c r="W222" s="61">
        <v>3</v>
      </c>
      <c r="X222" s="61" t="s">
        <v>1902</v>
      </c>
      <c r="Y222" s="61" t="s">
        <v>1994</v>
      </c>
    </row>
    <row r="223" spans="17:25">
      <c r="Q223" s="61">
        <v>1</v>
      </c>
      <c r="R223" s="61">
        <v>3</v>
      </c>
      <c r="S223" s="61" t="s">
        <v>1902</v>
      </c>
      <c r="T223" s="61" t="s">
        <v>1995</v>
      </c>
      <c r="V223" s="61">
        <v>1</v>
      </c>
      <c r="W223" s="61">
        <v>3</v>
      </c>
      <c r="X223" s="61" t="s">
        <v>1902</v>
      </c>
      <c r="Y223" s="61" t="s">
        <v>1995</v>
      </c>
    </row>
    <row r="224" spans="17:25">
      <c r="Q224" s="61">
        <v>1</v>
      </c>
      <c r="R224" s="61">
        <v>3</v>
      </c>
      <c r="S224" s="61" t="s">
        <v>1902</v>
      </c>
      <c r="T224" s="61" t="s">
        <v>1996</v>
      </c>
      <c r="V224" s="61">
        <v>1</v>
      </c>
      <c r="W224" s="61">
        <v>3</v>
      </c>
      <c r="X224" s="61" t="s">
        <v>1902</v>
      </c>
      <c r="Y224" s="61" t="s">
        <v>1996</v>
      </c>
    </row>
    <row r="225" spans="17:25">
      <c r="Q225" s="61">
        <v>1</v>
      </c>
      <c r="R225" s="61">
        <v>3</v>
      </c>
      <c r="S225" s="61" t="s">
        <v>1902</v>
      </c>
      <c r="T225" s="61" t="s">
        <v>1997</v>
      </c>
      <c r="V225" s="61">
        <v>1</v>
      </c>
      <c r="W225" s="61">
        <v>3</v>
      </c>
      <c r="X225" s="61" t="s">
        <v>1902</v>
      </c>
      <c r="Y225" s="61" t="s">
        <v>1997</v>
      </c>
    </row>
    <row r="226" spans="17:25">
      <c r="Q226" s="61">
        <v>1</v>
      </c>
      <c r="R226" s="61">
        <v>4</v>
      </c>
      <c r="S226" s="61" t="s">
        <v>1902</v>
      </c>
      <c r="T226" s="61">
        <v>0</v>
      </c>
      <c r="V226" s="61">
        <v>1</v>
      </c>
      <c r="W226" s="61">
        <v>4</v>
      </c>
      <c r="X226" s="61" t="s">
        <v>1902</v>
      </c>
      <c r="Y226" s="61">
        <v>0</v>
      </c>
    </row>
    <row r="227" spans="17:25">
      <c r="Q227" s="61">
        <v>1</v>
      </c>
      <c r="R227" s="61">
        <v>4</v>
      </c>
      <c r="S227" s="61" t="s">
        <v>1902</v>
      </c>
      <c r="T227" s="61" t="s">
        <v>1991</v>
      </c>
      <c r="V227" s="61">
        <v>1</v>
      </c>
      <c r="W227" s="61">
        <v>4</v>
      </c>
      <c r="X227" s="61" t="s">
        <v>1902</v>
      </c>
      <c r="Y227" s="61" t="s">
        <v>1991</v>
      </c>
    </row>
    <row r="228" spans="17:25">
      <c r="Q228" s="61">
        <v>1</v>
      </c>
      <c r="R228" s="61">
        <v>4</v>
      </c>
      <c r="S228" s="61" t="s">
        <v>1902</v>
      </c>
      <c r="T228" s="61" t="s">
        <v>1992</v>
      </c>
      <c r="V228" s="61">
        <v>1</v>
      </c>
      <c r="W228" s="61">
        <v>4</v>
      </c>
      <c r="X228" s="61" t="s">
        <v>1902</v>
      </c>
      <c r="Y228" s="61" t="s">
        <v>1992</v>
      </c>
    </row>
    <row r="229" spans="17:25">
      <c r="Q229" s="61">
        <v>1</v>
      </c>
      <c r="R229" s="61">
        <v>4</v>
      </c>
      <c r="S229" s="61" t="s">
        <v>1902</v>
      </c>
      <c r="T229" s="61" t="s">
        <v>1993</v>
      </c>
      <c r="V229" s="61">
        <v>1</v>
      </c>
      <c r="W229" s="61">
        <v>4</v>
      </c>
      <c r="X229" s="61" t="s">
        <v>1902</v>
      </c>
      <c r="Y229" s="61" t="s">
        <v>1993</v>
      </c>
    </row>
    <row r="230" spans="17:25">
      <c r="Q230" s="61">
        <v>1</v>
      </c>
      <c r="R230" s="61">
        <v>4</v>
      </c>
      <c r="S230" s="61" t="s">
        <v>1902</v>
      </c>
      <c r="T230" s="61" t="s">
        <v>1994</v>
      </c>
      <c r="V230" s="61">
        <v>1</v>
      </c>
      <c r="W230" s="61">
        <v>4</v>
      </c>
      <c r="X230" s="61" t="s">
        <v>1902</v>
      </c>
      <c r="Y230" s="61" t="s">
        <v>1994</v>
      </c>
    </row>
    <row r="231" spans="17:25">
      <c r="Q231" s="61">
        <v>1</v>
      </c>
      <c r="R231" s="61">
        <v>4</v>
      </c>
      <c r="S231" s="61" t="s">
        <v>1902</v>
      </c>
      <c r="T231" s="61" t="s">
        <v>1995</v>
      </c>
      <c r="V231" s="61">
        <v>1</v>
      </c>
      <c r="W231" s="61">
        <v>4</v>
      </c>
      <c r="X231" s="61" t="s">
        <v>1902</v>
      </c>
      <c r="Y231" s="61" t="s">
        <v>1995</v>
      </c>
    </row>
    <row r="232" spans="17:25">
      <c r="Q232" s="61">
        <v>1</v>
      </c>
      <c r="R232" s="61">
        <v>4</v>
      </c>
      <c r="S232" s="61" t="s">
        <v>1902</v>
      </c>
      <c r="T232" s="61" t="s">
        <v>1996</v>
      </c>
      <c r="V232" s="61">
        <v>1</v>
      </c>
      <c r="W232" s="61">
        <v>4</v>
      </c>
      <c r="X232" s="61" t="s">
        <v>1902</v>
      </c>
      <c r="Y232" s="61" t="s">
        <v>1996</v>
      </c>
    </row>
    <row r="233" spans="17:25">
      <c r="Q233" s="61">
        <v>1</v>
      </c>
      <c r="R233" s="61">
        <v>4</v>
      </c>
      <c r="S233" s="61" t="s">
        <v>1902</v>
      </c>
      <c r="T233" s="61" t="s">
        <v>1997</v>
      </c>
      <c r="V233" s="61">
        <v>1</v>
      </c>
      <c r="W233" s="61">
        <v>4</v>
      </c>
      <c r="X233" s="61" t="s">
        <v>1902</v>
      </c>
      <c r="Y233" s="61" t="s">
        <v>1997</v>
      </c>
    </row>
    <row r="234" spans="17:25">
      <c r="Q234" s="61">
        <v>2</v>
      </c>
      <c r="R234" s="61">
        <v>1</v>
      </c>
      <c r="S234" s="61" t="s">
        <v>1902</v>
      </c>
      <c r="T234" s="61">
        <v>0</v>
      </c>
      <c r="V234" s="61">
        <v>2</v>
      </c>
      <c r="W234" s="61">
        <v>1</v>
      </c>
      <c r="X234" s="61" t="s">
        <v>1902</v>
      </c>
      <c r="Y234" s="61">
        <v>0</v>
      </c>
    </row>
    <row r="235" spans="17:25">
      <c r="Q235" s="61">
        <v>2</v>
      </c>
      <c r="R235" s="61">
        <v>1</v>
      </c>
      <c r="S235" s="61" t="s">
        <v>1902</v>
      </c>
      <c r="T235" s="61" t="s">
        <v>1991</v>
      </c>
      <c r="V235" s="61">
        <v>2</v>
      </c>
      <c r="W235" s="61">
        <v>1</v>
      </c>
      <c r="X235" s="61" t="s">
        <v>1902</v>
      </c>
      <c r="Y235" s="61" t="s">
        <v>1991</v>
      </c>
    </row>
    <row r="236" spans="17:25">
      <c r="Q236" s="61">
        <v>2</v>
      </c>
      <c r="R236" s="61">
        <v>1</v>
      </c>
      <c r="S236" s="61" t="s">
        <v>1902</v>
      </c>
      <c r="T236" s="61" t="s">
        <v>1992</v>
      </c>
      <c r="V236" s="61">
        <v>2</v>
      </c>
      <c r="W236" s="61">
        <v>1</v>
      </c>
      <c r="X236" s="61" t="s">
        <v>1902</v>
      </c>
      <c r="Y236" s="61" t="s">
        <v>1992</v>
      </c>
    </row>
    <row r="237" spans="17:25">
      <c r="Q237" s="61">
        <v>2</v>
      </c>
      <c r="R237" s="61">
        <v>1</v>
      </c>
      <c r="S237" s="61" t="s">
        <v>1902</v>
      </c>
      <c r="T237" s="61" t="s">
        <v>1993</v>
      </c>
      <c r="V237" s="61">
        <v>2</v>
      </c>
      <c r="W237" s="61">
        <v>1</v>
      </c>
      <c r="X237" s="61" t="s">
        <v>1902</v>
      </c>
      <c r="Y237" s="61" t="s">
        <v>1993</v>
      </c>
    </row>
    <row r="238" spans="17:25">
      <c r="Q238" s="61">
        <v>2</v>
      </c>
      <c r="R238" s="61">
        <v>1</v>
      </c>
      <c r="S238" s="61" t="s">
        <v>1902</v>
      </c>
      <c r="T238" s="61" t="s">
        <v>1994</v>
      </c>
      <c r="V238" s="61">
        <v>2</v>
      </c>
      <c r="W238" s="61">
        <v>1</v>
      </c>
      <c r="X238" s="61" t="s">
        <v>1902</v>
      </c>
      <c r="Y238" s="61" t="s">
        <v>1994</v>
      </c>
    </row>
    <row r="239" spans="17:25">
      <c r="Q239" s="61">
        <v>2</v>
      </c>
      <c r="R239" s="61">
        <v>1</v>
      </c>
      <c r="S239" s="61" t="s">
        <v>1902</v>
      </c>
      <c r="T239" s="61" t="s">
        <v>1995</v>
      </c>
      <c r="V239" s="61">
        <v>2</v>
      </c>
      <c r="W239" s="61">
        <v>1</v>
      </c>
      <c r="X239" s="61" t="s">
        <v>1902</v>
      </c>
      <c r="Y239" s="61" t="s">
        <v>1995</v>
      </c>
    </row>
    <row r="240" spans="17:25">
      <c r="Q240" s="61">
        <v>2</v>
      </c>
      <c r="R240" s="61">
        <v>1</v>
      </c>
      <c r="S240" s="61" t="s">
        <v>1902</v>
      </c>
      <c r="T240" s="61" t="s">
        <v>1996</v>
      </c>
      <c r="V240" s="61">
        <v>2</v>
      </c>
      <c r="W240" s="61">
        <v>1</v>
      </c>
      <c r="X240" s="61" t="s">
        <v>1902</v>
      </c>
      <c r="Y240" s="61" t="s">
        <v>1996</v>
      </c>
    </row>
    <row r="241" spans="17:25">
      <c r="Q241" s="61">
        <v>2</v>
      </c>
      <c r="R241" s="61">
        <v>1</v>
      </c>
      <c r="S241" s="61" t="s">
        <v>1902</v>
      </c>
      <c r="T241" s="61" t="s">
        <v>1997</v>
      </c>
      <c r="V241" s="61">
        <v>2</v>
      </c>
      <c r="W241" s="61">
        <v>1</v>
      </c>
      <c r="X241" s="61" t="s">
        <v>1902</v>
      </c>
      <c r="Y241" s="61" t="s">
        <v>1997</v>
      </c>
    </row>
    <row r="242" spans="17:25">
      <c r="Q242" s="61">
        <v>2</v>
      </c>
      <c r="R242" s="61">
        <v>2</v>
      </c>
      <c r="S242" s="61" t="s">
        <v>1902</v>
      </c>
      <c r="T242" s="61">
        <v>0</v>
      </c>
      <c r="V242" s="61">
        <v>2</v>
      </c>
      <c r="W242" s="61">
        <v>2</v>
      </c>
      <c r="X242" s="61" t="s">
        <v>1902</v>
      </c>
      <c r="Y242" s="61">
        <v>0</v>
      </c>
    </row>
    <row r="243" spans="17:25">
      <c r="Q243" s="61">
        <v>2</v>
      </c>
      <c r="R243" s="61">
        <v>2</v>
      </c>
      <c r="S243" s="263">
        <v>9105635</v>
      </c>
      <c r="T243" s="61" t="s">
        <v>1991</v>
      </c>
      <c r="V243" s="61">
        <v>2</v>
      </c>
      <c r="W243" s="61">
        <v>2</v>
      </c>
      <c r="X243" s="263">
        <v>9105636</v>
      </c>
      <c r="Y243" s="61" t="s">
        <v>1991</v>
      </c>
    </row>
    <row r="244" spans="17:25">
      <c r="Q244" s="61">
        <v>2</v>
      </c>
      <c r="R244" s="61">
        <v>2</v>
      </c>
      <c r="S244" s="263">
        <v>9105639</v>
      </c>
      <c r="T244" s="61" t="s">
        <v>1992</v>
      </c>
      <c r="V244" s="61">
        <v>2</v>
      </c>
      <c r="W244" s="61">
        <v>2</v>
      </c>
      <c r="X244" s="263">
        <v>9105640</v>
      </c>
      <c r="Y244" s="61" t="s">
        <v>1992</v>
      </c>
    </row>
    <row r="245" spans="17:25">
      <c r="Q245" s="61">
        <v>2</v>
      </c>
      <c r="R245" s="61">
        <v>2</v>
      </c>
      <c r="S245" s="263">
        <v>9105643</v>
      </c>
      <c r="T245" s="61" t="s">
        <v>1993</v>
      </c>
      <c r="V245" s="61">
        <v>2</v>
      </c>
      <c r="W245" s="61">
        <v>2</v>
      </c>
      <c r="X245" s="263">
        <v>9105644</v>
      </c>
      <c r="Y245" s="61" t="s">
        <v>1993</v>
      </c>
    </row>
    <row r="246" spans="17:25">
      <c r="Q246" s="61">
        <v>2</v>
      </c>
      <c r="R246" s="61">
        <v>2</v>
      </c>
      <c r="S246" s="263">
        <v>9105647</v>
      </c>
      <c r="T246" s="61" t="s">
        <v>1994</v>
      </c>
      <c r="V246" s="61">
        <v>2</v>
      </c>
      <c r="W246" s="61">
        <v>2</v>
      </c>
      <c r="X246" s="263">
        <v>9105648</v>
      </c>
      <c r="Y246" s="61" t="s">
        <v>1994</v>
      </c>
    </row>
    <row r="247" spans="17:25">
      <c r="Q247" s="61">
        <v>2</v>
      </c>
      <c r="R247" s="61">
        <v>2</v>
      </c>
      <c r="S247" s="263">
        <v>9105651</v>
      </c>
      <c r="T247" s="61" t="s">
        <v>1995</v>
      </c>
      <c r="V247" s="61">
        <v>2</v>
      </c>
      <c r="W247" s="61">
        <v>2</v>
      </c>
      <c r="X247" s="263">
        <v>9105652</v>
      </c>
      <c r="Y247" s="61" t="s">
        <v>1995</v>
      </c>
    </row>
    <row r="248" spans="17:25">
      <c r="Q248" s="61">
        <v>2</v>
      </c>
      <c r="R248" s="61">
        <v>2</v>
      </c>
      <c r="S248" s="263">
        <v>9105655</v>
      </c>
      <c r="T248" s="61" t="s">
        <v>1996</v>
      </c>
      <c r="V248" s="61">
        <v>2</v>
      </c>
      <c r="W248" s="61">
        <v>2</v>
      </c>
      <c r="X248" s="263">
        <v>9105656</v>
      </c>
      <c r="Y248" s="61" t="s">
        <v>1996</v>
      </c>
    </row>
    <row r="249" spans="17:25">
      <c r="Q249" s="61">
        <v>2</v>
      </c>
      <c r="R249" s="61">
        <v>2</v>
      </c>
      <c r="S249" s="263">
        <v>9105659</v>
      </c>
      <c r="T249" s="61" t="s">
        <v>1997</v>
      </c>
      <c r="V249" s="61">
        <v>2</v>
      </c>
      <c r="W249" s="61">
        <v>2</v>
      </c>
      <c r="X249" s="263">
        <v>9105660</v>
      </c>
      <c r="Y249" s="61" t="s">
        <v>1997</v>
      </c>
    </row>
    <row r="250" spans="17:25">
      <c r="Q250" s="61">
        <v>2</v>
      </c>
      <c r="R250" s="61">
        <v>3</v>
      </c>
      <c r="S250" s="61" t="s">
        <v>1902</v>
      </c>
      <c r="T250" s="61">
        <v>0</v>
      </c>
      <c r="V250" s="61">
        <v>2</v>
      </c>
      <c r="W250" s="61">
        <v>3</v>
      </c>
      <c r="X250" s="61" t="s">
        <v>1902</v>
      </c>
      <c r="Y250" s="61">
        <v>0</v>
      </c>
    </row>
    <row r="251" spans="17:25">
      <c r="Q251" s="61">
        <v>2</v>
      </c>
      <c r="R251" s="61">
        <v>3</v>
      </c>
      <c r="S251" s="263">
        <v>9105661</v>
      </c>
      <c r="T251" s="61" t="s">
        <v>1991</v>
      </c>
      <c r="V251" s="61">
        <v>2</v>
      </c>
      <c r="W251" s="61">
        <v>3</v>
      </c>
      <c r="X251" s="263">
        <v>9105662</v>
      </c>
      <c r="Y251" s="61" t="s">
        <v>1991</v>
      </c>
    </row>
    <row r="252" spans="17:25">
      <c r="Q252" s="61">
        <v>2</v>
      </c>
      <c r="R252" s="61">
        <v>3</v>
      </c>
      <c r="S252" s="263">
        <v>9105665</v>
      </c>
      <c r="T252" s="61" t="s">
        <v>1992</v>
      </c>
      <c r="V252" s="61">
        <v>2</v>
      </c>
      <c r="W252" s="61">
        <v>3</v>
      </c>
      <c r="X252" s="263">
        <v>9105666</v>
      </c>
      <c r="Y252" s="61" t="s">
        <v>1992</v>
      </c>
    </row>
    <row r="253" spans="17:25">
      <c r="Q253" s="61">
        <v>2</v>
      </c>
      <c r="R253" s="61">
        <v>3</v>
      </c>
      <c r="S253" s="263">
        <v>9105669</v>
      </c>
      <c r="T253" s="61" t="s">
        <v>1993</v>
      </c>
      <c r="V253" s="61">
        <v>2</v>
      </c>
      <c r="W253" s="61">
        <v>3</v>
      </c>
      <c r="X253" s="263">
        <v>9105670</v>
      </c>
      <c r="Y253" s="61" t="s">
        <v>1993</v>
      </c>
    </row>
    <row r="254" spans="17:25">
      <c r="Q254" s="61">
        <v>2</v>
      </c>
      <c r="R254" s="61">
        <v>3</v>
      </c>
      <c r="S254" s="263">
        <v>9105673</v>
      </c>
      <c r="T254" s="61" t="s">
        <v>1994</v>
      </c>
      <c r="V254" s="61">
        <v>2</v>
      </c>
      <c r="W254" s="61">
        <v>3</v>
      </c>
      <c r="X254" s="263">
        <v>9105674</v>
      </c>
      <c r="Y254" s="61" t="s">
        <v>1994</v>
      </c>
    </row>
    <row r="255" spans="17:25">
      <c r="Q255" s="61">
        <v>2</v>
      </c>
      <c r="R255" s="61">
        <v>3</v>
      </c>
      <c r="S255" s="263">
        <v>9105677</v>
      </c>
      <c r="T255" s="61" t="s">
        <v>1995</v>
      </c>
      <c r="V255" s="61">
        <v>2</v>
      </c>
      <c r="W255" s="61">
        <v>3</v>
      </c>
      <c r="X255" s="263">
        <v>9105678</v>
      </c>
      <c r="Y255" s="61" t="s">
        <v>1995</v>
      </c>
    </row>
    <row r="256" spans="17:25">
      <c r="Q256" s="61">
        <v>2</v>
      </c>
      <c r="R256" s="61">
        <v>3</v>
      </c>
      <c r="S256" s="263">
        <v>9105682</v>
      </c>
      <c r="T256" s="61" t="s">
        <v>1996</v>
      </c>
      <c r="V256" s="61">
        <v>2</v>
      </c>
      <c r="W256" s="61">
        <v>3</v>
      </c>
      <c r="X256" s="263">
        <v>9105683</v>
      </c>
      <c r="Y256" s="61" t="s">
        <v>1996</v>
      </c>
    </row>
    <row r="257" spans="17:25">
      <c r="Q257" s="61">
        <v>2</v>
      </c>
      <c r="R257" s="61">
        <v>3</v>
      </c>
      <c r="S257" s="263">
        <v>9105686</v>
      </c>
      <c r="T257" s="61" t="s">
        <v>1997</v>
      </c>
      <c r="V257" s="61">
        <v>2</v>
      </c>
      <c r="W257" s="61">
        <v>3</v>
      </c>
      <c r="X257" s="263">
        <v>9105687</v>
      </c>
      <c r="Y257" s="61" t="s">
        <v>1997</v>
      </c>
    </row>
    <row r="258" spans="17:25">
      <c r="Q258" s="61">
        <v>2</v>
      </c>
      <c r="R258" s="61">
        <v>4</v>
      </c>
      <c r="S258" s="61" t="s">
        <v>1902</v>
      </c>
      <c r="T258" s="61">
        <v>0</v>
      </c>
      <c r="V258" s="61">
        <v>2</v>
      </c>
      <c r="W258" s="61">
        <v>4</v>
      </c>
      <c r="X258" s="61" t="s">
        <v>1902</v>
      </c>
      <c r="Y258" s="61">
        <v>0</v>
      </c>
    </row>
    <row r="259" spans="17:25">
      <c r="Q259" s="61">
        <v>2</v>
      </c>
      <c r="R259" s="61">
        <v>4</v>
      </c>
      <c r="S259" s="263">
        <v>9111305</v>
      </c>
      <c r="T259" s="61" t="s">
        <v>1991</v>
      </c>
      <c r="V259" s="61">
        <v>2</v>
      </c>
      <c r="W259" s="61">
        <v>4</v>
      </c>
      <c r="X259" s="263">
        <v>9111306</v>
      </c>
      <c r="Y259" s="61" t="s">
        <v>1991</v>
      </c>
    </row>
    <row r="260" spans="17:25">
      <c r="Q260" s="61">
        <v>2</v>
      </c>
      <c r="R260" s="61">
        <v>4</v>
      </c>
      <c r="S260" s="263">
        <v>9099957</v>
      </c>
      <c r="T260" s="61" t="s">
        <v>1992</v>
      </c>
      <c r="V260" s="61">
        <v>2</v>
      </c>
      <c r="W260" s="61">
        <v>4</v>
      </c>
      <c r="X260" s="263">
        <v>9099958</v>
      </c>
      <c r="Y260" s="61" t="s">
        <v>1992</v>
      </c>
    </row>
    <row r="261" spans="17:25">
      <c r="Q261" s="61">
        <v>2</v>
      </c>
      <c r="R261" s="61">
        <v>4</v>
      </c>
      <c r="S261" s="263">
        <v>9099961</v>
      </c>
      <c r="T261" s="61" t="s">
        <v>1993</v>
      </c>
      <c r="V261" s="61">
        <v>2</v>
      </c>
      <c r="W261" s="61">
        <v>4</v>
      </c>
      <c r="X261" s="263">
        <v>9099962</v>
      </c>
      <c r="Y261" s="61" t="s">
        <v>1993</v>
      </c>
    </row>
    <row r="262" spans="17:25">
      <c r="Q262" s="61">
        <v>2</v>
      </c>
      <c r="R262" s="61">
        <v>4</v>
      </c>
      <c r="S262" s="263">
        <v>9099965</v>
      </c>
      <c r="T262" s="61" t="s">
        <v>1994</v>
      </c>
      <c r="V262" s="61">
        <v>2</v>
      </c>
      <c r="W262" s="61">
        <v>4</v>
      </c>
      <c r="X262" s="263">
        <v>9099966</v>
      </c>
      <c r="Y262" s="61" t="s">
        <v>1994</v>
      </c>
    </row>
    <row r="263" spans="17:25">
      <c r="Q263" s="61">
        <v>2</v>
      </c>
      <c r="R263" s="61">
        <v>4</v>
      </c>
      <c r="S263" s="263">
        <v>9099967</v>
      </c>
      <c r="T263" s="61" t="s">
        <v>1995</v>
      </c>
      <c r="V263" s="61">
        <v>2</v>
      </c>
      <c r="W263" s="61">
        <v>4</v>
      </c>
      <c r="X263" s="263">
        <v>9099968</v>
      </c>
      <c r="Y263" s="61" t="s">
        <v>1995</v>
      </c>
    </row>
    <row r="264" spans="17:25">
      <c r="Q264" s="61">
        <v>2</v>
      </c>
      <c r="R264" s="61">
        <v>4</v>
      </c>
      <c r="S264" s="263">
        <v>9099969</v>
      </c>
      <c r="T264" s="61" t="s">
        <v>1996</v>
      </c>
      <c r="V264" s="61">
        <v>2</v>
      </c>
      <c r="W264" s="61">
        <v>4</v>
      </c>
      <c r="X264" s="263">
        <v>9099970</v>
      </c>
      <c r="Y264" s="61" t="s">
        <v>1996</v>
      </c>
    </row>
    <row r="265" spans="17:25">
      <c r="Q265" s="61">
        <v>2</v>
      </c>
      <c r="R265" s="61">
        <v>4</v>
      </c>
      <c r="S265" s="263">
        <v>9111311</v>
      </c>
      <c r="T265" s="61" t="s">
        <v>1997</v>
      </c>
      <c r="V265" s="61">
        <v>2</v>
      </c>
      <c r="W265" s="61">
        <v>4</v>
      </c>
      <c r="X265" s="263">
        <v>9111312</v>
      </c>
      <c r="Y265" s="61" t="s">
        <v>1997</v>
      </c>
    </row>
    <row r="266" spans="17:25">
      <c r="Q266" s="61">
        <v>3</v>
      </c>
      <c r="R266" s="61">
        <v>1</v>
      </c>
      <c r="S266" s="61" t="s">
        <v>1902</v>
      </c>
      <c r="T266" s="61">
        <v>0</v>
      </c>
      <c r="V266" s="61">
        <v>3</v>
      </c>
      <c r="W266" s="61">
        <v>1</v>
      </c>
      <c r="X266" s="61" t="s">
        <v>1902</v>
      </c>
      <c r="Y266" s="61">
        <v>0</v>
      </c>
    </row>
    <row r="267" spans="17:25">
      <c r="Q267" s="61">
        <v>3</v>
      </c>
      <c r="R267" s="61">
        <v>1</v>
      </c>
      <c r="S267" s="263" t="s">
        <v>1902</v>
      </c>
      <c r="T267" s="61" t="s">
        <v>1991</v>
      </c>
      <c r="V267" s="61">
        <v>3</v>
      </c>
      <c r="W267" s="61">
        <v>1</v>
      </c>
      <c r="X267" s="263" t="s">
        <v>1902</v>
      </c>
      <c r="Y267" s="61" t="s">
        <v>1991</v>
      </c>
    </row>
    <row r="268" spans="17:25">
      <c r="Q268" s="61">
        <v>3</v>
      </c>
      <c r="R268" s="61">
        <v>1</v>
      </c>
      <c r="S268" s="263" t="s">
        <v>1902</v>
      </c>
      <c r="T268" s="61" t="s">
        <v>1992</v>
      </c>
      <c r="V268" s="61">
        <v>3</v>
      </c>
      <c r="W268" s="61">
        <v>1</v>
      </c>
      <c r="X268" s="263" t="s">
        <v>1902</v>
      </c>
      <c r="Y268" s="61" t="s">
        <v>1992</v>
      </c>
    </row>
    <row r="269" spans="17:25">
      <c r="Q269" s="61">
        <v>3</v>
      </c>
      <c r="R269" s="61">
        <v>1</v>
      </c>
      <c r="S269" s="263" t="s">
        <v>1902</v>
      </c>
      <c r="T269" s="61" t="s">
        <v>1993</v>
      </c>
      <c r="V269" s="61">
        <v>3</v>
      </c>
      <c r="W269" s="61">
        <v>1</v>
      </c>
      <c r="X269" s="263" t="s">
        <v>1902</v>
      </c>
      <c r="Y269" s="61" t="s">
        <v>1993</v>
      </c>
    </row>
    <row r="270" spans="17:25">
      <c r="Q270" s="61">
        <v>3</v>
      </c>
      <c r="R270" s="61">
        <v>1</v>
      </c>
      <c r="S270" s="263" t="s">
        <v>1902</v>
      </c>
      <c r="T270" s="61" t="s">
        <v>1994</v>
      </c>
      <c r="V270" s="61">
        <v>3</v>
      </c>
      <c r="W270" s="61">
        <v>1</v>
      </c>
      <c r="X270" s="263" t="s">
        <v>1902</v>
      </c>
      <c r="Y270" s="61" t="s">
        <v>1994</v>
      </c>
    </row>
    <row r="271" spans="17:25">
      <c r="Q271" s="61">
        <v>3</v>
      </c>
      <c r="R271" s="61">
        <v>1</v>
      </c>
      <c r="S271" s="263" t="s">
        <v>1902</v>
      </c>
      <c r="T271" s="61" t="s">
        <v>1995</v>
      </c>
      <c r="V271" s="61">
        <v>3</v>
      </c>
      <c r="W271" s="61">
        <v>1</v>
      </c>
      <c r="X271" s="263" t="s">
        <v>1902</v>
      </c>
      <c r="Y271" s="61" t="s">
        <v>1995</v>
      </c>
    </row>
    <row r="272" spans="17:25">
      <c r="Q272" s="61">
        <v>3</v>
      </c>
      <c r="R272" s="61">
        <v>1</v>
      </c>
      <c r="S272" s="263" t="s">
        <v>1902</v>
      </c>
      <c r="T272" s="61" t="s">
        <v>1996</v>
      </c>
      <c r="V272" s="61">
        <v>3</v>
      </c>
      <c r="W272" s="61">
        <v>1</v>
      </c>
      <c r="X272" s="263" t="s">
        <v>1902</v>
      </c>
      <c r="Y272" s="61" t="s">
        <v>1996</v>
      </c>
    </row>
    <row r="273" spans="17:25">
      <c r="Q273" s="61">
        <v>3</v>
      </c>
      <c r="R273" s="61">
        <v>1</v>
      </c>
      <c r="S273" s="263" t="s">
        <v>1902</v>
      </c>
      <c r="T273" s="61" t="s">
        <v>1997</v>
      </c>
      <c r="V273" s="61">
        <v>3</v>
      </c>
      <c r="W273" s="61">
        <v>1</v>
      </c>
      <c r="X273" s="263" t="s">
        <v>1902</v>
      </c>
      <c r="Y273" s="61" t="s">
        <v>1997</v>
      </c>
    </row>
    <row r="274" spans="17:25">
      <c r="Q274" s="61">
        <v>3</v>
      </c>
      <c r="R274" s="61">
        <v>2</v>
      </c>
      <c r="S274" s="61" t="s">
        <v>1902</v>
      </c>
      <c r="T274" s="61">
        <v>0</v>
      </c>
      <c r="V274" s="61">
        <v>3</v>
      </c>
      <c r="W274" s="61">
        <v>2</v>
      </c>
      <c r="X274" s="61" t="s">
        <v>1902</v>
      </c>
      <c r="Y274" s="61">
        <v>0</v>
      </c>
    </row>
    <row r="275" spans="17:25">
      <c r="Q275" s="61">
        <v>3</v>
      </c>
      <c r="R275" s="61">
        <v>2</v>
      </c>
      <c r="S275" s="263" t="s">
        <v>1902</v>
      </c>
      <c r="T275" s="61" t="s">
        <v>1991</v>
      </c>
      <c r="V275" s="61">
        <v>3</v>
      </c>
      <c r="W275" s="61">
        <v>2</v>
      </c>
      <c r="X275" s="263" t="s">
        <v>1902</v>
      </c>
      <c r="Y275" s="61" t="s">
        <v>1991</v>
      </c>
    </row>
    <row r="276" spans="17:25">
      <c r="Q276" s="61">
        <v>3</v>
      </c>
      <c r="R276" s="61">
        <v>2</v>
      </c>
      <c r="S276" s="263" t="s">
        <v>1902</v>
      </c>
      <c r="T276" s="61" t="s">
        <v>1992</v>
      </c>
      <c r="V276" s="61">
        <v>3</v>
      </c>
      <c r="W276" s="61">
        <v>2</v>
      </c>
      <c r="X276" s="263" t="s">
        <v>1902</v>
      </c>
      <c r="Y276" s="61" t="s">
        <v>1992</v>
      </c>
    </row>
    <row r="277" spans="17:25">
      <c r="Q277" s="61">
        <v>3</v>
      </c>
      <c r="R277" s="61">
        <v>2</v>
      </c>
      <c r="S277" s="263" t="s">
        <v>1902</v>
      </c>
      <c r="T277" s="61" t="s">
        <v>1993</v>
      </c>
      <c r="V277" s="61">
        <v>3</v>
      </c>
      <c r="W277" s="61">
        <v>2</v>
      </c>
      <c r="X277" s="263" t="s">
        <v>1902</v>
      </c>
      <c r="Y277" s="61" t="s">
        <v>1993</v>
      </c>
    </row>
    <row r="278" spans="17:25">
      <c r="Q278" s="61">
        <v>3</v>
      </c>
      <c r="R278" s="61">
        <v>2</v>
      </c>
      <c r="S278" s="263" t="s">
        <v>1902</v>
      </c>
      <c r="T278" s="61" t="s">
        <v>1994</v>
      </c>
      <c r="V278" s="61">
        <v>3</v>
      </c>
      <c r="W278" s="61">
        <v>2</v>
      </c>
      <c r="X278" s="263" t="s">
        <v>1902</v>
      </c>
      <c r="Y278" s="61" t="s">
        <v>1994</v>
      </c>
    </row>
    <row r="279" spans="17:25">
      <c r="Q279" s="61">
        <v>3</v>
      </c>
      <c r="R279" s="61">
        <v>2</v>
      </c>
      <c r="S279" s="263" t="s">
        <v>1902</v>
      </c>
      <c r="T279" s="61" t="s">
        <v>1995</v>
      </c>
      <c r="V279" s="61">
        <v>3</v>
      </c>
      <c r="W279" s="61">
        <v>2</v>
      </c>
      <c r="X279" s="263" t="s">
        <v>1902</v>
      </c>
      <c r="Y279" s="61" t="s">
        <v>1995</v>
      </c>
    </row>
    <row r="280" spans="17:25">
      <c r="Q280" s="61">
        <v>3</v>
      </c>
      <c r="R280" s="61">
        <v>2</v>
      </c>
      <c r="S280" s="263" t="s">
        <v>1902</v>
      </c>
      <c r="T280" s="61" t="s">
        <v>1996</v>
      </c>
      <c r="V280" s="61">
        <v>3</v>
      </c>
      <c r="W280" s="61">
        <v>2</v>
      </c>
      <c r="X280" s="263" t="s">
        <v>1902</v>
      </c>
      <c r="Y280" s="61" t="s">
        <v>1996</v>
      </c>
    </row>
    <row r="281" spans="17:25">
      <c r="Q281" s="61">
        <v>3</v>
      </c>
      <c r="R281" s="61">
        <v>2</v>
      </c>
      <c r="S281" s="263" t="s">
        <v>1902</v>
      </c>
      <c r="T281" s="61" t="s">
        <v>1997</v>
      </c>
      <c r="V281" s="61">
        <v>3</v>
      </c>
      <c r="W281" s="61">
        <v>2</v>
      </c>
      <c r="X281" s="263" t="s">
        <v>1902</v>
      </c>
      <c r="Y281" s="61" t="s">
        <v>1997</v>
      </c>
    </row>
    <row r="282" spans="17:25">
      <c r="Q282" s="61">
        <v>3</v>
      </c>
      <c r="R282" s="61">
        <v>3</v>
      </c>
      <c r="S282" s="61" t="s">
        <v>1902</v>
      </c>
      <c r="T282" s="61">
        <v>0</v>
      </c>
      <c r="V282" s="61">
        <v>3</v>
      </c>
      <c r="W282" s="61">
        <v>3</v>
      </c>
      <c r="X282" s="61" t="s">
        <v>1902</v>
      </c>
      <c r="Y282" s="61">
        <v>0</v>
      </c>
    </row>
    <row r="283" spans="17:25">
      <c r="Q283" s="61">
        <v>3</v>
      </c>
      <c r="R283" s="61">
        <v>3</v>
      </c>
      <c r="S283" s="263">
        <v>9049306</v>
      </c>
      <c r="T283" s="61" t="s">
        <v>1991</v>
      </c>
      <c r="V283" s="61">
        <v>3</v>
      </c>
      <c r="W283" s="61">
        <v>3</v>
      </c>
      <c r="X283" s="263">
        <v>9049307</v>
      </c>
      <c r="Y283" s="61" t="s">
        <v>1991</v>
      </c>
    </row>
    <row r="284" spans="17:25">
      <c r="Q284" s="61">
        <v>3</v>
      </c>
      <c r="R284" s="61">
        <v>3</v>
      </c>
      <c r="S284" s="263">
        <v>9047647</v>
      </c>
      <c r="T284" s="61" t="s">
        <v>1992</v>
      </c>
      <c r="V284" s="61">
        <v>3</v>
      </c>
      <c r="W284" s="61">
        <v>3</v>
      </c>
      <c r="X284" s="263">
        <v>9047648</v>
      </c>
      <c r="Y284" s="61" t="s">
        <v>1992</v>
      </c>
    </row>
    <row r="285" spans="17:25">
      <c r="Q285" s="61">
        <v>3</v>
      </c>
      <c r="R285" s="61">
        <v>3</v>
      </c>
      <c r="S285" s="263">
        <v>9047662</v>
      </c>
      <c r="T285" s="61" t="s">
        <v>1993</v>
      </c>
      <c r="V285" s="61">
        <v>3</v>
      </c>
      <c r="W285" s="61">
        <v>3</v>
      </c>
      <c r="X285" s="263">
        <v>9047666</v>
      </c>
      <c r="Y285" s="61" t="s">
        <v>1993</v>
      </c>
    </row>
    <row r="286" spans="17:25">
      <c r="Q286" s="61">
        <v>3</v>
      </c>
      <c r="R286" s="61">
        <v>3</v>
      </c>
      <c r="S286" s="263">
        <v>9047735</v>
      </c>
      <c r="T286" s="61" t="s">
        <v>1994</v>
      </c>
      <c r="V286" s="61">
        <v>3</v>
      </c>
      <c r="W286" s="61">
        <v>3</v>
      </c>
      <c r="X286" s="263">
        <v>9047736</v>
      </c>
      <c r="Y286" s="61" t="s">
        <v>1994</v>
      </c>
    </row>
    <row r="287" spans="17:25">
      <c r="Q287" s="61">
        <v>3</v>
      </c>
      <c r="R287" s="61">
        <v>3</v>
      </c>
      <c r="S287" s="263">
        <v>9047751</v>
      </c>
      <c r="T287" s="61" t="s">
        <v>1995</v>
      </c>
      <c r="V287" s="61">
        <v>3</v>
      </c>
      <c r="W287" s="61">
        <v>3</v>
      </c>
      <c r="X287" s="263">
        <v>9047752</v>
      </c>
      <c r="Y287" s="61" t="s">
        <v>1995</v>
      </c>
    </row>
    <row r="288" spans="17:25">
      <c r="Q288" s="61">
        <v>3</v>
      </c>
      <c r="R288" s="61">
        <v>3</v>
      </c>
      <c r="S288" s="263">
        <v>9047770</v>
      </c>
      <c r="T288" s="61" t="s">
        <v>1996</v>
      </c>
      <c r="V288" s="61">
        <v>3</v>
      </c>
      <c r="W288" s="61">
        <v>3</v>
      </c>
      <c r="X288" s="263">
        <v>9047771</v>
      </c>
      <c r="Y288" s="61" t="s">
        <v>1996</v>
      </c>
    </row>
    <row r="289" spans="17:25">
      <c r="Q289" s="61">
        <v>3</v>
      </c>
      <c r="R289" s="61">
        <v>3</v>
      </c>
      <c r="S289" s="263">
        <v>9047774</v>
      </c>
      <c r="T289" s="61" t="s">
        <v>1997</v>
      </c>
      <c r="V289" s="61">
        <v>3</v>
      </c>
      <c r="W289" s="61">
        <v>3</v>
      </c>
      <c r="X289" s="263">
        <v>9047775</v>
      </c>
      <c r="Y289" s="61" t="s">
        <v>1997</v>
      </c>
    </row>
    <row r="290" spans="17:25">
      <c r="Q290" s="61">
        <v>3</v>
      </c>
      <c r="R290" s="61">
        <v>4</v>
      </c>
      <c r="S290" s="61" t="s">
        <v>1902</v>
      </c>
      <c r="T290" s="61">
        <v>0</v>
      </c>
      <c r="V290" s="61">
        <v>3</v>
      </c>
      <c r="W290" s="61">
        <v>4</v>
      </c>
      <c r="X290" s="61" t="s">
        <v>1902</v>
      </c>
      <c r="Y290" s="61">
        <v>0</v>
      </c>
    </row>
    <row r="291" spans="17:25">
      <c r="Q291" s="61">
        <v>3</v>
      </c>
      <c r="R291" s="61">
        <v>4</v>
      </c>
      <c r="S291" s="263">
        <v>9111359</v>
      </c>
      <c r="T291" s="61" t="s">
        <v>1991</v>
      </c>
      <c r="V291" s="61">
        <v>3</v>
      </c>
      <c r="W291" s="61">
        <v>4</v>
      </c>
      <c r="X291" s="263">
        <v>9111360</v>
      </c>
      <c r="Y291" s="61" t="s">
        <v>1991</v>
      </c>
    </row>
    <row r="292" spans="17:25">
      <c r="Q292" s="61">
        <v>3</v>
      </c>
      <c r="R292" s="61">
        <v>4</v>
      </c>
      <c r="S292" s="263">
        <v>9105123</v>
      </c>
      <c r="T292" s="61" t="s">
        <v>1992</v>
      </c>
      <c r="V292" s="61">
        <v>3</v>
      </c>
      <c r="W292" s="61">
        <v>4</v>
      </c>
      <c r="X292" s="263">
        <v>9105124</v>
      </c>
      <c r="Y292" s="61" t="s">
        <v>1992</v>
      </c>
    </row>
    <row r="293" spans="17:25">
      <c r="Q293" s="61">
        <v>3</v>
      </c>
      <c r="R293" s="61">
        <v>4</v>
      </c>
      <c r="S293" s="263">
        <v>9105929</v>
      </c>
      <c r="T293" s="61" t="s">
        <v>1993</v>
      </c>
      <c r="V293" s="61">
        <v>3</v>
      </c>
      <c r="W293" s="61">
        <v>4</v>
      </c>
      <c r="X293" s="263">
        <v>9105931</v>
      </c>
      <c r="Y293" s="61" t="s">
        <v>1993</v>
      </c>
    </row>
    <row r="294" spans="17:25">
      <c r="Q294" s="61">
        <v>3</v>
      </c>
      <c r="R294" s="61">
        <v>4</v>
      </c>
      <c r="S294" s="263">
        <v>9105121</v>
      </c>
      <c r="T294" s="61" t="s">
        <v>1994</v>
      </c>
      <c r="V294" s="61">
        <v>3</v>
      </c>
      <c r="W294" s="61">
        <v>4</v>
      </c>
      <c r="X294" s="263">
        <v>9105122</v>
      </c>
      <c r="Y294" s="61" t="s">
        <v>1994</v>
      </c>
    </row>
    <row r="295" spans="17:25">
      <c r="Q295" s="61">
        <v>3</v>
      </c>
      <c r="R295" s="61">
        <v>4</v>
      </c>
      <c r="S295" s="263">
        <v>9105907</v>
      </c>
      <c r="T295" s="61" t="s">
        <v>1995</v>
      </c>
      <c r="V295" s="61">
        <v>3</v>
      </c>
      <c r="W295" s="61">
        <v>4</v>
      </c>
      <c r="X295" s="263">
        <v>9105908</v>
      </c>
      <c r="Y295" s="61" t="s">
        <v>1995</v>
      </c>
    </row>
    <row r="296" spans="17:25">
      <c r="Q296" s="61">
        <v>3</v>
      </c>
      <c r="R296" s="61">
        <v>4</v>
      </c>
      <c r="S296" s="263">
        <v>9105118</v>
      </c>
      <c r="T296" s="61" t="s">
        <v>1996</v>
      </c>
      <c r="V296" s="61">
        <v>3</v>
      </c>
      <c r="W296" s="61">
        <v>4</v>
      </c>
      <c r="X296" s="263">
        <v>9105119</v>
      </c>
      <c r="Y296" s="61" t="s">
        <v>1996</v>
      </c>
    </row>
    <row r="297" spans="17:25">
      <c r="Q297" s="61">
        <v>3</v>
      </c>
      <c r="R297" s="61">
        <v>4</v>
      </c>
      <c r="S297" s="263">
        <v>9111355</v>
      </c>
      <c r="T297" s="61" t="s">
        <v>1997</v>
      </c>
      <c r="V297" s="61">
        <v>3</v>
      </c>
      <c r="W297" s="61">
        <v>4</v>
      </c>
      <c r="X297" s="263">
        <v>9111356</v>
      </c>
      <c r="Y297" s="61" t="s">
        <v>1997</v>
      </c>
    </row>
    <row r="301" spans="17:25">
      <c r="Q301" s="61" t="s">
        <v>2056</v>
      </c>
      <c r="R301" s="61" t="s">
        <v>23</v>
      </c>
      <c r="S301" s="61" t="s">
        <v>25</v>
      </c>
      <c r="T301" s="61" t="s">
        <v>1973</v>
      </c>
    </row>
    <row r="302" spans="17:25">
      <c r="Q302" s="61">
        <v>1</v>
      </c>
      <c r="R302" s="61">
        <v>1</v>
      </c>
      <c r="S302" s="61">
        <v>0</v>
      </c>
      <c r="T302" s="61">
        <v>1</v>
      </c>
    </row>
    <row r="303" spans="17:25">
      <c r="Q303" s="61">
        <v>1</v>
      </c>
      <c r="R303" s="61">
        <v>1</v>
      </c>
      <c r="S303" s="61">
        <v>0</v>
      </c>
      <c r="T303" s="61">
        <v>2</v>
      </c>
    </row>
    <row r="304" spans="17:25">
      <c r="Q304" s="61">
        <v>1</v>
      </c>
      <c r="R304" s="61">
        <v>1</v>
      </c>
      <c r="S304" s="61">
        <v>0</v>
      </c>
      <c r="T304" s="61">
        <v>3</v>
      </c>
    </row>
    <row r="305" spans="17:20">
      <c r="Q305" s="61">
        <v>1</v>
      </c>
      <c r="R305" s="61">
        <v>1</v>
      </c>
      <c r="S305" s="61">
        <v>0</v>
      </c>
      <c r="T305" s="61">
        <v>4</v>
      </c>
    </row>
    <row r="306" spans="17:20">
      <c r="Q306" s="61">
        <v>1</v>
      </c>
      <c r="R306" s="61">
        <v>2</v>
      </c>
      <c r="S306" s="61">
        <v>0</v>
      </c>
      <c r="T306" s="61">
        <v>1</v>
      </c>
    </row>
    <row r="307" spans="17:20">
      <c r="Q307" s="61">
        <v>1</v>
      </c>
      <c r="R307" s="61">
        <v>2</v>
      </c>
      <c r="S307" s="61">
        <v>0</v>
      </c>
      <c r="T307" s="61">
        <v>2</v>
      </c>
    </row>
    <row r="308" spans="17:20">
      <c r="Q308" s="61">
        <v>1</v>
      </c>
      <c r="R308" s="61">
        <v>2</v>
      </c>
      <c r="S308" s="61">
        <v>0</v>
      </c>
      <c r="T308" s="61">
        <v>3</v>
      </c>
    </row>
    <row r="309" spans="17:20">
      <c r="Q309" s="61">
        <v>1</v>
      </c>
      <c r="R309" s="61">
        <v>2</v>
      </c>
      <c r="S309" s="61">
        <v>0</v>
      </c>
      <c r="T309" s="61">
        <v>4</v>
      </c>
    </row>
    <row r="310" spans="17:20">
      <c r="Q310" s="61">
        <v>1</v>
      </c>
      <c r="R310" s="61">
        <v>3</v>
      </c>
      <c r="S310" s="61">
        <v>0</v>
      </c>
      <c r="T310" s="61">
        <v>1</v>
      </c>
    </row>
    <row r="311" spans="17:20">
      <c r="Q311" s="61">
        <v>1</v>
      </c>
      <c r="R311" s="61">
        <v>3</v>
      </c>
      <c r="S311" s="61">
        <v>0</v>
      </c>
      <c r="T311" s="61">
        <v>2</v>
      </c>
    </row>
    <row r="312" spans="17:20">
      <c r="Q312" s="61">
        <v>1</v>
      </c>
      <c r="R312" s="61">
        <v>3</v>
      </c>
      <c r="S312" s="61">
        <v>0</v>
      </c>
      <c r="T312" s="61">
        <v>3</v>
      </c>
    </row>
    <row r="313" spans="17:20">
      <c r="Q313" s="61">
        <v>1</v>
      </c>
      <c r="R313" s="61">
        <v>3</v>
      </c>
      <c r="S313" s="61">
        <v>0</v>
      </c>
      <c r="T313" s="61">
        <v>4</v>
      </c>
    </row>
    <row r="314" spans="17:20">
      <c r="Q314" s="61">
        <v>2</v>
      </c>
      <c r="R314" s="61">
        <v>1</v>
      </c>
      <c r="S314" s="61">
        <v>0</v>
      </c>
      <c r="T314" s="61">
        <v>1</v>
      </c>
    </row>
    <row r="315" spans="17:20">
      <c r="Q315" s="61">
        <v>2</v>
      </c>
      <c r="R315" s="61">
        <v>1</v>
      </c>
      <c r="S315" s="61">
        <v>0</v>
      </c>
      <c r="T315" s="61">
        <v>2</v>
      </c>
    </row>
    <row r="316" spans="17:20">
      <c r="Q316" s="61">
        <v>2</v>
      </c>
      <c r="R316" s="61">
        <v>1</v>
      </c>
      <c r="S316" s="61">
        <v>0</v>
      </c>
      <c r="T316" s="61">
        <v>3</v>
      </c>
    </row>
    <row r="317" spans="17:20">
      <c r="Q317" s="61">
        <v>2</v>
      </c>
      <c r="R317" s="61">
        <v>1</v>
      </c>
      <c r="S317" s="61">
        <v>0</v>
      </c>
      <c r="T317" s="61">
        <v>4</v>
      </c>
    </row>
    <row r="318" spans="17:20">
      <c r="Q318" s="61">
        <v>2</v>
      </c>
      <c r="R318" s="61">
        <v>2</v>
      </c>
      <c r="S318" s="61">
        <v>0</v>
      </c>
      <c r="T318" s="61">
        <v>1</v>
      </c>
    </row>
    <row r="319" spans="17:20">
      <c r="Q319" s="61">
        <v>2</v>
      </c>
      <c r="R319" s="61">
        <v>2</v>
      </c>
      <c r="S319" s="61">
        <v>45</v>
      </c>
      <c r="T319" s="61">
        <v>2</v>
      </c>
    </row>
    <row r="320" spans="17:20">
      <c r="Q320" s="61">
        <v>2</v>
      </c>
      <c r="R320" s="61">
        <v>2</v>
      </c>
      <c r="S320" s="61">
        <v>68</v>
      </c>
      <c r="T320" s="61">
        <v>3</v>
      </c>
    </row>
    <row r="321" spans="17:20">
      <c r="Q321" s="61">
        <v>2</v>
      </c>
      <c r="R321" s="61">
        <v>2</v>
      </c>
      <c r="S321" s="61">
        <v>45</v>
      </c>
      <c r="T321" s="61">
        <v>4</v>
      </c>
    </row>
    <row r="322" spans="17:20">
      <c r="Q322" s="61">
        <v>2</v>
      </c>
      <c r="R322" s="61">
        <v>3</v>
      </c>
      <c r="S322" s="61">
        <v>45</v>
      </c>
      <c r="T322" s="61">
        <v>1</v>
      </c>
    </row>
    <row r="323" spans="17:20">
      <c r="Q323" s="61">
        <v>2</v>
      </c>
      <c r="R323" s="61">
        <v>3</v>
      </c>
      <c r="S323" s="61">
        <v>45</v>
      </c>
      <c r="T323" s="61">
        <v>2</v>
      </c>
    </row>
    <row r="324" spans="17:20">
      <c r="Q324" s="61">
        <v>2</v>
      </c>
      <c r="R324" s="61">
        <v>3</v>
      </c>
      <c r="S324" s="61">
        <v>45</v>
      </c>
      <c r="T324" s="61">
        <v>3</v>
      </c>
    </row>
    <row r="325" spans="17:20">
      <c r="Q325" s="61">
        <v>2</v>
      </c>
      <c r="R325" s="61">
        <v>3</v>
      </c>
      <c r="S325" s="61">
        <v>45</v>
      </c>
      <c r="T325" s="61">
        <v>4</v>
      </c>
    </row>
    <row r="326" spans="17:20">
      <c r="Q326" s="61">
        <v>3</v>
      </c>
      <c r="R326" s="61">
        <v>1</v>
      </c>
      <c r="S326" s="61">
        <v>0</v>
      </c>
      <c r="T326" s="61">
        <v>1</v>
      </c>
    </row>
    <row r="327" spans="17:20">
      <c r="Q327" s="61">
        <v>3</v>
      </c>
      <c r="R327" s="61">
        <v>1</v>
      </c>
      <c r="S327" s="61">
        <v>0</v>
      </c>
      <c r="T327" s="61">
        <v>2</v>
      </c>
    </row>
    <row r="328" spans="17:20">
      <c r="Q328" s="61">
        <v>3</v>
      </c>
      <c r="R328" s="61">
        <v>1</v>
      </c>
      <c r="S328" s="61">
        <v>0</v>
      </c>
      <c r="T328" s="61">
        <v>3</v>
      </c>
    </row>
    <row r="329" spans="17:20">
      <c r="Q329" s="61">
        <v>3</v>
      </c>
      <c r="R329" s="61">
        <v>1</v>
      </c>
      <c r="S329" s="61">
        <v>0</v>
      </c>
      <c r="T329" s="61">
        <v>4</v>
      </c>
    </row>
    <row r="330" spans="17:20">
      <c r="Q330" s="61">
        <v>3</v>
      </c>
      <c r="R330" s="61">
        <v>2</v>
      </c>
      <c r="S330" s="61">
        <v>0</v>
      </c>
      <c r="T330" s="61">
        <v>1</v>
      </c>
    </row>
    <row r="331" spans="17:20">
      <c r="Q331" s="61">
        <v>3</v>
      </c>
      <c r="R331" s="61">
        <v>2</v>
      </c>
      <c r="S331" s="61">
        <v>0</v>
      </c>
      <c r="T331" s="61">
        <v>2</v>
      </c>
    </row>
    <row r="332" spans="17:20">
      <c r="Q332" s="61">
        <v>3</v>
      </c>
      <c r="R332" s="61">
        <v>2</v>
      </c>
      <c r="S332" s="61">
        <v>0</v>
      </c>
      <c r="T332" s="61">
        <v>3</v>
      </c>
    </row>
    <row r="333" spans="17:20">
      <c r="Q333" s="61">
        <v>3</v>
      </c>
      <c r="R333" s="61">
        <v>2</v>
      </c>
      <c r="S333" s="61">
        <v>0</v>
      </c>
      <c r="T333" s="61">
        <v>4</v>
      </c>
    </row>
    <row r="334" spans="17:20">
      <c r="Q334" s="61">
        <v>3</v>
      </c>
      <c r="R334" s="61">
        <v>3</v>
      </c>
      <c r="S334" s="61">
        <v>0</v>
      </c>
      <c r="T334" s="61">
        <v>1</v>
      </c>
    </row>
    <row r="335" spans="17:20">
      <c r="Q335" s="61">
        <v>3</v>
      </c>
      <c r="R335" s="61">
        <v>3</v>
      </c>
      <c r="S335" s="61">
        <v>0</v>
      </c>
      <c r="T335" s="61">
        <v>2</v>
      </c>
    </row>
    <row r="336" spans="17:20">
      <c r="Q336" s="61">
        <v>3</v>
      </c>
      <c r="R336" s="61">
        <v>3</v>
      </c>
      <c r="S336" s="61">
        <v>0</v>
      </c>
      <c r="T336" s="61">
        <v>3</v>
      </c>
    </row>
    <row r="337" spans="17:20">
      <c r="Q337" s="61">
        <v>3</v>
      </c>
      <c r="R337" s="61">
        <v>3</v>
      </c>
      <c r="S337" s="61">
        <v>0</v>
      </c>
      <c r="T337" s="61">
        <v>4</v>
      </c>
    </row>
  </sheetData>
  <sheetProtection algorithmName="SHA-512" hashValue="RVTYYTGLfdoZJXN5O2ojvBIGFCFTOVKziCStowekxYBDPyufrmQtfXUF0hlp9IekhYn5oLlzH0E3MmhWW7z6fg==" saltValue="4tm4QBaeUVM9Qh0v7hf0lQ==" spinCount="100000" sheet="1" objects="1" scenarios="1"/>
  <mergeCells count="77">
    <mergeCell ref="Q200:T200"/>
    <mergeCell ref="V200:Y200"/>
    <mergeCell ref="Q166:S166"/>
    <mergeCell ref="U166:W166"/>
    <mergeCell ref="Q175:S175"/>
    <mergeCell ref="Q176:S176"/>
    <mergeCell ref="U176:W176"/>
    <mergeCell ref="Q185:S185"/>
    <mergeCell ref="U49:W49"/>
    <mergeCell ref="C48:F48"/>
    <mergeCell ref="B49:D49"/>
    <mergeCell ref="Q186:S186"/>
    <mergeCell ref="U186:W186"/>
    <mergeCell ref="Q165:S165"/>
    <mergeCell ref="U165:W165"/>
    <mergeCell ref="Q61:T61"/>
    <mergeCell ref="U72:X72"/>
    <mergeCell ref="Q77:S77"/>
    <mergeCell ref="Q81:T81"/>
    <mergeCell ref="V81:Y81"/>
    <mergeCell ref="U153:X153"/>
    <mergeCell ref="U56:W56"/>
    <mergeCell ref="AA33:AB33"/>
    <mergeCell ref="B36:F36"/>
    <mergeCell ref="AA38:AB38"/>
    <mergeCell ref="E37:F37"/>
    <mergeCell ref="E38:F38"/>
    <mergeCell ref="B39:D39"/>
    <mergeCell ref="E39:F39"/>
    <mergeCell ref="U41:W41"/>
    <mergeCell ref="B40:C40"/>
    <mergeCell ref="E40:F40"/>
    <mergeCell ref="B41:F41"/>
    <mergeCell ref="C42:F42"/>
    <mergeCell ref="C44:D44"/>
    <mergeCell ref="B45:F45"/>
    <mergeCell ref="B47:F47"/>
    <mergeCell ref="AA18:AB18"/>
    <mergeCell ref="B28:F28"/>
    <mergeCell ref="AA28:AB28"/>
    <mergeCell ref="U28:W28"/>
    <mergeCell ref="D20:F20"/>
    <mergeCell ref="I20:M20"/>
    <mergeCell ref="D21:F21"/>
    <mergeCell ref="H21:L21"/>
    <mergeCell ref="N21:O21"/>
    <mergeCell ref="D22:F22"/>
    <mergeCell ref="D23:F23"/>
    <mergeCell ref="AA23:AB23"/>
    <mergeCell ref="D24:F24"/>
    <mergeCell ref="D25:F25"/>
    <mergeCell ref="D26:F26"/>
    <mergeCell ref="D19:F19"/>
    <mergeCell ref="I19:M19"/>
    <mergeCell ref="I10:M10"/>
    <mergeCell ref="I11:M11"/>
    <mergeCell ref="I12:M12"/>
    <mergeCell ref="I13:M13"/>
    <mergeCell ref="I14:M14"/>
    <mergeCell ref="I15:M15"/>
    <mergeCell ref="I17:M17"/>
    <mergeCell ref="B18:F18"/>
    <mergeCell ref="I18:M18"/>
    <mergeCell ref="H16:M16"/>
    <mergeCell ref="B9:F9"/>
    <mergeCell ref="I9:M9"/>
    <mergeCell ref="C1:D1"/>
    <mergeCell ref="B2:F2"/>
    <mergeCell ref="I2:M2"/>
    <mergeCell ref="C3:F3"/>
    <mergeCell ref="I3:M3"/>
    <mergeCell ref="I8:M8"/>
    <mergeCell ref="I4:M4"/>
    <mergeCell ref="C5:F5"/>
    <mergeCell ref="I5:M5"/>
    <mergeCell ref="I6:M6"/>
    <mergeCell ref="I7:M7"/>
  </mergeCells>
  <conditionalFormatting sqref="F10:F17 F44">
    <cfRule type="containsBlanks" dxfId="236" priority="17">
      <formula>LEN(TRIM(F10))=0</formula>
    </cfRule>
  </conditionalFormatting>
  <conditionalFormatting sqref="E10:E17">
    <cfRule type="cellIs" dxfId="235" priority="15" operator="greaterThan">
      <formula>0</formula>
    </cfRule>
    <cfRule type="cellIs" dxfId="234" priority="16" operator="equal">
      <formula>0</formula>
    </cfRule>
  </conditionalFormatting>
  <conditionalFormatting sqref="D40">
    <cfRule type="cellIs" dxfId="233" priority="18" operator="notBetween">
      <formula>$T$23</formula>
      <formula>$T$26</formula>
    </cfRule>
  </conditionalFormatting>
  <conditionalFormatting sqref="E44">
    <cfRule type="cellIs" dxfId="232" priority="13" operator="greaterThan">
      <formula>$F$42</formula>
    </cfRule>
    <cfRule type="cellIs" dxfId="231" priority="14" operator="equal">
      <formula>0</formula>
    </cfRule>
  </conditionalFormatting>
  <conditionalFormatting sqref="E49">
    <cfRule type="cellIs" dxfId="230" priority="11" operator="equal">
      <formula>0</formula>
    </cfRule>
    <cfRule type="cellIs" priority="12" operator="greaterThan">
      <formula>$F$47</formula>
    </cfRule>
  </conditionalFormatting>
  <conditionalFormatting sqref="F49">
    <cfRule type="containsBlanks" dxfId="229" priority="10">
      <formula>LEN(TRIM(F49))=0</formula>
    </cfRule>
  </conditionalFormatting>
  <conditionalFormatting sqref="H8">
    <cfRule type="expression" dxfId="228" priority="9">
      <formula>AND($C$20&gt;2500, $Q$28=2, $F$17&gt;0)</formula>
    </cfRule>
  </conditionalFormatting>
  <conditionalFormatting sqref="H9">
    <cfRule type="expression" dxfId="227" priority="8">
      <formula>AND($C$20&gt;2500, $Q$28=2, $F$17&gt;0)</formula>
    </cfRule>
  </conditionalFormatting>
  <conditionalFormatting sqref="I8:O8">
    <cfRule type="expression" dxfId="226" priority="7">
      <formula>AND($C$20&gt;2500, $Q$28=2, $F$17&gt;0)</formula>
    </cfRule>
  </conditionalFormatting>
  <conditionalFormatting sqref="I9">
    <cfRule type="expression" dxfId="225" priority="6">
      <formula>AND($C$20&gt;2500, $Q$28=2, $F$17&gt;0)</formula>
    </cfRule>
  </conditionalFormatting>
  <conditionalFormatting sqref="N8">
    <cfRule type="expression" dxfId="224" priority="5">
      <formula>AND($C$20&gt;2500, $Q$28=2, $F$17&gt;0)</formula>
    </cfRule>
  </conditionalFormatting>
  <conditionalFormatting sqref="O8">
    <cfRule type="expression" dxfId="223" priority="4">
      <formula>AND($C$20&gt;2500, $Q$28=2, $F$17&gt;0)</formula>
    </cfRule>
  </conditionalFormatting>
  <conditionalFormatting sqref="N9">
    <cfRule type="expression" dxfId="222" priority="3">
      <formula>AND($C$20&gt;2500, $Q$28=2, $F$17&gt;0)</formula>
    </cfRule>
  </conditionalFormatting>
  <conditionalFormatting sqref="O9">
    <cfRule type="expression" dxfId="221" priority="2">
      <formula>AND($C$20&gt;2500, $Q$28=2, $F$17&gt;0)</formula>
    </cfRule>
  </conditionalFormatting>
  <conditionalFormatting sqref="H21:L21">
    <cfRule type="expression" dxfId="220" priority="1">
      <formula>AND($C$20&gt;2500, $Q$28=2, $F$17&gt;0)</formula>
    </cfRule>
  </conditionalFormatting>
  <dataValidations count="10">
    <dataValidation type="whole" allowBlank="1" showInputMessage="1" showErrorMessage="1" errorTitle="Внимание!" error="Максимальная толщина корпуса 22 мм" sqref="F10">
      <formula1>0</formula1>
      <formula2>25</formula2>
    </dataValidation>
    <dataValidation type="whole" allowBlank="1" showInputMessage="1" showErrorMessage="1" errorTitle="Внимание!" error="Максимальное наложение 17 мм" sqref="F15">
      <formula1>0</formula1>
      <formula2>25</formula2>
    </dataValidation>
    <dataValidation type="whole" errorStyle="warning" allowBlank="1" showInputMessage="1" showErrorMessage="1" errorTitle="Внимание!" error="Рекомендованая высота 2300 мм" sqref="G15 H22:O22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3:O23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errorStyle="warning" allowBlank="1" showInputMessage="1" showErrorMessage="1" errorTitle="Внимание!" error="Толщина дверей не должна превышать 19 мм" sqref="H21 M21:O21"/>
    <dataValidation type="whole" allowBlank="1" showInputMessage="1" showErrorMessage="1" errorTitle="Внимание!" error="Минимальная ширина шкафа 1100 мм_x000a_Максимальная ширина шкафа 4000 мм_x000a_" sqref="F13">
      <formula1>1100</formula1>
      <formula2>4000</formula2>
    </dataValidation>
    <dataValidation type="whole" errorStyle="warning" allowBlank="1" showInputMessage="1" showErrorMessage="1" errorTitle="Внимание!" error="Рекомендованая высота 2600 мм" sqref="F12">
      <formula1>300</formula1>
      <formula2>2600</formula2>
    </dataValidation>
    <dataValidation type="whole" allowBlank="1" showInputMessage="1" showErrorMessage="1" errorTitle="Внимание!" error="Толщина дверей не должна быть меньше 10 мм и не должна превышать 30 мм" sqref="F11">
      <formula1>10</formula1>
      <formula2>30</formula2>
    </dataValidation>
    <dataValidation type="whole" allowBlank="1" showInputMessage="1" showErrorMessage="1" errorTitle="Внимание!" error="Минимальная высота цоколя 60 мм" sqref="F17">
      <formula1>60</formula1>
      <formula2>2000</formula2>
    </dataValidation>
  </dataValidations>
  <hyperlinks>
    <hyperlink ref="B45:F45" location="Quadro!A1" display="Помощь в расчете ящика"/>
  </hyperlinks>
  <pageMargins left="0.7" right="0.7" top="0.75" bottom="0.75" header="0.3" footer="0.3"/>
  <pageSetup paperSize="9" orientation="portrait" horizontalDpi="180" verticalDpi="180" r:id="rId1"/>
  <ignoredErrors>
    <ignoredError sqref="H4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Drop Down 1">
              <controlPr defaultSize="0" autoLine="0" autoPict="0">
                <anchor moveWithCells="1">
                  <from>
                    <xdr:col>1</xdr:col>
                    <xdr:colOff>3718560</xdr:colOff>
                    <xdr:row>1</xdr:row>
                    <xdr:rowOff>198120</xdr:rowOff>
                  </from>
                  <to>
                    <xdr:col>6</xdr:col>
                    <xdr:colOff>22860</xdr:colOff>
                    <xdr:row>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</xdr:col>
                    <xdr:colOff>3718560</xdr:colOff>
                    <xdr:row>3</xdr:row>
                    <xdr:rowOff>7620</xdr:rowOff>
                  </from>
                  <to>
                    <xdr:col>6</xdr:col>
                    <xdr:colOff>7620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Drop Down 3">
              <controlPr defaultSize="0" autoLine="0" autoPict="0">
                <anchor moveWithCells="1">
                  <from>
                    <xdr:col>1</xdr:col>
                    <xdr:colOff>3718560</xdr:colOff>
                    <xdr:row>4</xdr:row>
                    <xdr:rowOff>7620</xdr:rowOff>
                  </from>
                  <to>
                    <xdr:col>6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1</xdr:col>
                    <xdr:colOff>3718560</xdr:colOff>
                    <xdr:row>4</xdr:row>
                    <xdr:rowOff>251460</xdr:rowOff>
                  </from>
                  <to>
                    <xdr:col>6</xdr:col>
                    <xdr:colOff>7620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6</xdr:col>
                    <xdr:colOff>22860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9" name="Drop Down 7">
              <controlPr defaultSize="0" autoLine="0" autoPict="0">
                <anchor>
                  <from>
                    <xdr:col>1</xdr:col>
                    <xdr:colOff>3710940</xdr:colOff>
                    <xdr:row>40</xdr:row>
                    <xdr:rowOff>251460</xdr:rowOff>
                  </from>
                  <to>
                    <xdr:col>5</xdr:col>
                    <xdr:colOff>899160</xdr:colOff>
                    <xdr:row>41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0" name="Drop Down 8">
              <controlPr defaultSize="0" autoLine="0" autoPict="0">
                <anchor>
                  <from>
                    <xdr:col>1</xdr:col>
                    <xdr:colOff>3710940</xdr:colOff>
                    <xdr:row>41</xdr:row>
                    <xdr:rowOff>251460</xdr:rowOff>
                  </from>
                  <to>
                    <xdr:col>5</xdr:col>
                    <xdr:colOff>899160</xdr:colOff>
                    <xdr:row>42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1" name="Drop Down 9">
              <controlPr defaultSize="0" autoLine="0" autoPict="0">
                <anchor>
                  <from>
                    <xdr:col>1</xdr:col>
                    <xdr:colOff>3710940</xdr:colOff>
                    <xdr:row>46</xdr:row>
                    <xdr:rowOff>236220</xdr:rowOff>
                  </from>
                  <to>
                    <xdr:col>6</xdr:col>
                    <xdr:colOff>7620</xdr:colOff>
                    <xdr:row>47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2" name="Drop Down 10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6</xdr:col>
                    <xdr:colOff>22860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9"/>
  </sheetPr>
  <dimension ref="B1:AL337"/>
  <sheetViews>
    <sheetView showRowColHeaders="0" zoomScale="70" zoomScaleNormal="70" workbookViewId="0">
      <selection activeCell="H4" sqref="H4"/>
    </sheetView>
  </sheetViews>
  <sheetFormatPr defaultColWidth="9.21875" defaultRowHeight="14.4"/>
  <cols>
    <col min="1" max="1" width="1.21875" style="1" customWidth="1"/>
    <col min="2" max="2" width="53.21875" style="1" customWidth="1"/>
    <col min="3" max="3" width="14.21875" style="1" customWidth="1"/>
    <col min="4" max="4" width="11.5546875" style="1" bestFit="1" customWidth="1"/>
    <col min="5" max="5" width="1.21875" style="1" customWidth="1"/>
    <col min="6" max="6" width="12.77734375" style="1" customWidth="1"/>
    <col min="7" max="7" width="1.5546875" style="1" customWidth="1"/>
    <col min="8" max="8" width="24.44140625" style="1" customWidth="1"/>
    <col min="9" max="12" width="12.77734375" style="1" customWidth="1"/>
    <col min="13" max="13" width="47.77734375" style="1" customWidth="1"/>
    <col min="14" max="14" width="6.77734375" style="1" customWidth="1"/>
    <col min="15" max="15" width="12.77734375" style="1" customWidth="1"/>
    <col min="16" max="16" width="9.21875" style="1" customWidth="1"/>
    <col min="17" max="17" width="37.21875" style="1" hidden="1" customWidth="1"/>
    <col min="18" max="18" width="10.44140625" style="1" hidden="1" customWidth="1"/>
    <col min="19" max="19" width="23.44140625" style="1" hidden="1" customWidth="1"/>
    <col min="20" max="20" width="19.77734375" style="1" hidden="1" customWidth="1"/>
    <col min="21" max="21" width="17.77734375" style="1" hidden="1" customWidth="1"/>
    <col min="22" max="22" width="12.77734375" style="1" hidden="1" customWidth="1"/>
    <col min="23" max="23" width="14" style="1" hidden="1" customWidth="1"/>
    <col min="24" max="24" width="9.77734375" style="1" hidden="1" customWidth="1"/>
    <col min="25" max="26" width="9.21875" style="1" hidden="1" customWidth="1"/>
    <col min="27" max="27" width="14.21875" style="1" hidden="1" customWidth="1"/>
    <col min="28" max="28" width="16.44140625" style="1" hidden="1" customWidth="1"/>
    <col min="29" max="29" width="16.77734375" style="1" hidden="1" customWidth="1"/>
    <col min="30" max="30" width="13.5546875" style="1" hidden="1" customWidth="1"/>
    <col min="31" max="38" width="9.21875" style="1" hidden="1" customWidth="1"/>
    <col min="39" max="39" width="9.21875" style="1" customWidth="1"/>
    <col min="40" max="16384" width="9.21875" style="1"/>
  </cols>
  <sheetData>
    <row r="1" spans="2:30" ht="69" customHeight="1">
      <c r="B1" s="49"/>
      <c r="C1" s="412"/>
      <c r="D1" s="412"/>
      <c r="S1" s="2"/>
      <c r="T1" s="2" t="s">
        <v>25</v>
      </c>
      <c r="U1" s="2" t="s">
        <v>4</v>
      </c>
      <c r="V1" s="43" t="s">
        <v>1942</v>
      </c>
      <c r="W1" s="43" t="s">
        <v>1948</v>
      </c>
    </row>
    <row r="2" spans="2:30" ht="16.5" customHeight="1">
      <c r="B2" s="355" t="s">
        <v>1928</v>
      </c>
      <c r="C2" s="356"/>
      <c r="D2" s="356"/>
      <c r="E2" s="356"/>
      <c r="F2" s="357"/>
      <c r="G2" s="8"/>
      <c r="H2" s="37" t="s">
        <v>1906</v>
      </c>
      <c r="I2" s="358" t="s">
        <v>1907</v>
      </c>
      <c r="J2" s="358"/>
      <c r="K2" s="358"/>
      <c r="L2" s="358"/>
      <c r="M2" s="358"/>
      <c r="N2" s="37" t="s">
        <v>1908</v>
      </c>
      <c r="O2" s="37" t="s">
        <v>1909</v>
      </c>
      <c r="Q2" s="61" t="s">
        <v>1952</v>
      </c>
      <c r="S2" s="2" t="s">
        <v>23</v>
      </c>
      <c r="T2" s="15">
        <f>F12-F17+30</f>
        <v>30</v>
      </c>
      <c r="U2" s="2">
        <f>(F13-(F10-F15)*2+IF(Q10=2,F16,F16*2))/Q10</f>
        <v>0</v>
      </c>
      <c r="V2" s="42">
        <f>IF(T2&lt;31,,T2)</f>
        <v>0</v>
      </c>
      <c r="W2" s="42">
        <f>IF(U2&lt;31,,U2)</f>
        <v>0</v>
      </c>
      <c r="AA2" s="2" t="s">
        <v>1916</v>
      </c>
      <c r="AB2" s="2" t="s">
        <v>1917</v>
      </c>
      <c r="AC2" s="2" t="s">
        <v>1918</v>
      </c>
    </row>
    <row r="3" spans="2:30" ht="19.95" customHeight="1">
      <c r="B3" s="67" t="s">
        <v>0</v>
      </c>
      <c r="C3" s="359"/>
      <c r="D3" s="360"/>
      <c r="E3" s="360"/>
      <c r="F3" s="361"/>
      <c r="G3" s="8"/>
      <c r="H3" s="33">
        <v>9210945</v>
      </c>
      <c r="I3" s="362" t="str">
        <f>VLOOKUP(H3,Цены!$A:$B,2,0)</f>
        <v>ХОДОВОЙ ПРОФИЛЬ TOPLINE L, L3000, ПЕРЕД ВЕРХ.ПАНЕЛЬЮ, ПЕРФОРАЦИЯ, АЛЮМ.</v>
      </c>
      <c r="J3" s="363"/>
      <c r="K3" s="363"/>
      <c r="L3" s="363"/>
      <c r="M3" s="364"/>
      <c r="N3" s="33">
        <v>1</v>
      </c>
      <c r="O3" s="32">
        <f>IFERROR(VLOOKUP(H3,Цены!$A:$G,7,0)*N3,"-")</f>
        <v>0</v>
      </c>
      <c r="Q3" s="61" t="s">
        <v>2</v>
      </c>
      <c r="S3" s="2" t="s">
        <v>7</v>
      </c>
      <c r="T3" s="2">
        <f>F13-(F10*2)</f>
        <v>0</v>
      </c>
      <c r="U3" s="15">
        <f>F14-F11-F30-25</f>
        <v>-25</v>
      </c>
      <c r="V3" s="42">
        <f>IF(T3&lt;0,,T3)</f>
        <v>0</v>
      </c>
      <c r="W3" s="42">
        <f>IF(U3&lt;0,,U3)</f>
        <v>0</v>
      </c>
      <c r="AA3" s="2" t="s">
        <v>1919</v>
      </c>
      <c r="AB3" s="2">
        <v>9206249</v>
      </c>
      <c r="AC3" s="2">
        <v>9206252</v>
      </c>
    </row>
    <row r="4" spans="2:30" ht="19.95" customHeight="1">
      <c r="B4" s="67" t="s">
        <v>3</v>
      </c>
      <c r="C4" s="69"/>
      <c r="D4" s="70"/>
      <c r="E4" s="70"/>
      <c r="F4" s="71"/>
      <c r="G4" s="8"/>
      <c r="H4" s="33">
        <v>9184615</v>
      </c>
      <c r="I4" s="362" t="str">
        <f>VLOOKUP(H4,Цены!$A:$B,2,0)</f>
        <v>НИЖНИЙ НАПРАВЛЯЮЩИЙ ПРОФИЛЬ STB 11, L3000, АЛЮМ.</v>
      </c>
      <c r="J4" s="363"/>
      <c r="K4" s="363"/>
      <c r="L4" s="363"/>
      <c r="M4" s="364"/>
      <c r="N4" s="33">
        <v>1</v>
      </c>
      <c r="O4" s="32">
        <f>IFERROR(VLOOKUP(H4,Цены!$A:$G,7,0)*N4,"-")</f>
        <v>0</v>
      </c>
      <c r="Q4" s="61" t="s">
        <v>1</v>
      </c>
      <c r="S4" s="2" t="s">
        <v>8</v>
      </c>
      <c r="T4" s="2">
        <f>F13-(F10*2)</f>
        <v>0</v>
      </c>
      <c r="U4" s="15">
        <f>F14-F11-F30-25+17</f>
        <v>-8</v>
      </c>
      <c r="V4" s="42">
        <f>IF(T4&lt;0,,T4)</f>
        <v>0</v>
      </c>
      <c r="W4" s="42">
        <f>IF(U4&lt;0,,U4)</f>
        <v>0</v>
      </c>
      <c r="AA4" s="2" t="s">
        <v>1920</v>
      </c>
      <c r="AB4" s="34">
        <v>9209756</v>
      </c>
      <c r="AC4" s="2">
        <v>9234187</v>
      </c>
    </row>
    <row r="5" spans="2:30" ht="19.95" customHeight="1">
      <c r="B5" s="67" t="s">
        <v>22</v>
      </c>
      <c r="C5" s="359"/>
      <c r="D5" s="360"/>
      <c r="E5" s="360"/>
      <c r="F5" s="361"/>
      <c r="G5" s="8"/>
      <c r="H5" s="33" t="str">
        <f>IFERROR(VLOOKUP(S42,U35:V39,2,0),"-")</f>
        <v>-</v>
      </c>
      <c r="I5" s="362" t="str">
        <f>IFERROR(VLOOKUP(H5,Цены!$A:$B,2,0),"-")</f>
        <v>-</v>
      </c>
      <c r="J5" s="363"/>
      <c r="K5" s="363"/>
      <c r="L5" s="363"/>
      <c r="M5" s="364"/>
      <c r="N5" s="33">
        <v>1</v>
      </c>
      <c r="O5" s="32" t="str">
        <f>IFERROR(VLOOKUP(H5,Цены!$A:$G,7,0)*N5,"-")</f>
        <v>-</v>
      </c>
      <c r="Q5" s="88">
        <v>1</v>
      </c>
      <c r="S5" s="2" t="s">
        <v>9</v>
      </c>
      <c r="T5" s="2">
        <f>F12-(F10*2)-F17</f>
        <v>0</v>
      </c>
      <c r="U5" s="15">
        <f>F14-F11-F30-25</f>
        <v>-25</v>
      </c>
      <c r="V5" s="42">
        <f>IF(T5&lt;0,,T5)</f>
        <v>0</v>
      </c>
      <c r="W5" s="42">
        <f t="shared" ref="W5:W9" si="0">IF(U5&lt;31,,U5)</f>
        <v>0</v>
      </c>
    </row>
    <row r="6" spans="2:30" ht="19.95" customHeight="1">
      <c r="B6" s="67" t="s">
        <v>1910</v>
      </c>
      <c r="C6" s="69"/>
      <c r="D6" s="70"/>
      <c r="E6" s="70"/>
      <c r="F6" s="71"/>
      <c r="G6" s="8"/>
      <c r="H6" s="33" t="str">
        <f>VLOOKUP(Q16,U43:X46,MATCH(Q33,U42:X42,0),0)</f>
        <v>-</v>
      </c>
      <c r="I6" s="351" t="str">
        <f>IFERROR(VLOOKUP(H6,Цены!$A:$B,2,0),"-")</f>
        <v>-</v>
      </c>
      <c r="J6" s="352"/>
      <c r="K6" s="352"/>
      <c r="L6" s="352"/>
      <c r="M6" s="353"/>
      <c r="N6" s="33">
        <v>1</v>
      </c>
      <c r="O6" s="32" t="str">
        <f>IFERROR(VLOOKUP(H6,Цены!$A:$G,7,0)*N6,"-")</f>
        <v>-</v>
      </c>
      <c r="S6" s="2" t="s">
        <v>1941</v>
      </c>
      <c r="T6" s="2">
        <f>F13-(F10*2)</f>
        <v>0</v>
      </c>
      <c r="U6" s="2"/>
      <c r="V6" s="42">
        <f>IF(T6&lt;0,,T6)</f>
        <v>0</v>
      </c>
      <c r="W6" s="42">
        <f t="shared" si="0"/>
        <v>0</v>
      </c>
      <c r="AA6" s="2"/>
      <c r="AB6" s="2" t="s">
        <v>1917</v>
      </c>
      <c r="AC6" s="2" t="s">
        <v>1918</v>
      </c>
      <c r="AD6" s="2" t="s">
        <v>1925</v>
      </c>
    </row>
    <row r="7" spans="2:30" ht="19.95" customHeight="1">
      <c r="B7" s="67" t="s">
        <v>1911</v>
      </c>
      <c r="C7" s="69"/>
      <c r="D7" s="70"/>
      <c r="E7" s="70"/>
      <c r="F7" s="71"/>
      <c r="G7" s="8"/>
      <c r="H7" s="33" t="str">
        <f>VLOOKUP(Q16,U51:X54,MATCH(Q33,U50:X50,0),0)</f>
        <v>-</v>
      </c>
      <c r="I7" s="351" t="str">
        <f>IFERROR(VLOOKUP(H7,Цены!$A:$B,2,0),"-")</f>
        <v>-</v>
      </c>
      <c r="J7" s="352"/>
      <c r="K7" s="352"/>
      <c r="L7" s="352"/>
      <c r="M7" s="353"/>
      <c r="N7" s="33">
        <v>1</v>
      </c>
      <c r="O7" s="32" t="str">
        <f>IFERROR(VLOOKUP(H7,Цены!$A:$G,7,0)*N7,"-")</f>
        <v>-</v>
      </c>
      <c r="Q7" s="61" t="s">
        <v>1950</v>
      </c>
      <c r="S7" s="2" t="s">
        <v>24</v>
      </c>
      <c r="T7" s="2">
        <f>F13-(F10*2)-2</f>
        <v>-2</v>
      </c>
      <c r="U7" s="2"/>
      <c r="V7" s="42">
        <f>IF(T7&lt;0,,T7)</f>
        <v>0</v>
      </c>
      <c r="W7" s="42">
        <f t="shared" si="0"/>
        <v>0</v>
      </c>
      <c r="AA7" s="2">
        <v>1</v>
      </c>
      <c r="AB7" s="2" t="s">
        <v>1902</v>
      </c>
      <c r="AC7" s="2" t="s">
        <v>1902</v>
      </c>
      <c r="AD7" s="2" t="s">
        <v>1902</v>
      </c>
    </row>
    <row r="8" spans="2:30" ht="19.95" customHeight="1">
      <c r="B8" s="67" t="s">
        <v>1929</v>
      </c>
      <c r="C8" s="69"/>
      <c r="D8" s="70"/>
      <c r="E8" s="70"/>
      <c r="F8" s="71"/>
      <c r="G8" s="8"/>
      <c r="H8" s="33" t="str">
        <f t="array" ref="H8">INDEX(S83:S130,MATCH(Q33&amp;Q22&amp;Q16,Q83:Q130&amp;R83:R130&amp;T83:T130,0))</f>
        <v>-</v>
      </c>
      <c r="I8" s="351" t="str">
        <f>IFERROR(VLOOKUP(H8,Цены!$A:$B,2,0),"-")</f>
        <v>-</v>
      </c>
      <c r="J8" s="352"/>
      <c r="K8" s="352"/>
      <c r="L8" s="352"/>
      <c r="M8" s="353"/>
      <c r="N8" s="33">
        <v>1</v>
      </c>
      <c r="O8" s="32" t="str">
        <f>IFERROR(VLOOKUP(H8,Цены!$A:$G,7,0)*N8,"-")</f>
        <v>-</v>
      </c>
      <c r="Q8" s="61">
        <v>2</v>
      </c>
      <c r="S8" s="2" t="s">
        <v>5</v>
      </c>
      <c r="T8" s="44">
        <f>F12</f>
        <v>0</v>
      </c>
      <c r="U8" s="2">
        <f>VLOOKUP(Q16,S12:U15,MATCH(B21,S11:U11,0),0)</f>
        <v>0</v>
      </c>
      <c r="V8" s="42">
        <f>IF(T8&lt;0,,T8)</f>
        <v>0</v>
      </c>
      <c r="W8" s="42">
        <f t="shared" si="0"/>
        <v>0</v>
      </c>
      <c r="AA8" s="2">
        <v>2</v>
      </c>
      <c r="AB8" s="2" t="e">
        <f>VLOOKUP(F11,AA19:AB22,2,0)</f>
        <v>#N/A</v>
      </c>
      <c r="AC8" s="2" t="e">
        <f>VLOOKUP(F11,AA24:AB27,2,0)</f>
        <v>#N/A</v>
      </c>
      <c r="AD8" s="2" t="s">
        <v>1902</v>
      </c>
    </row>
    <row r="9" spans="2:30" ht="19.95" customHeight="1">
      <c r="B9" s="365"/>
      <c r="C9" s="365"/>
      <c r="D9" s="365"/>
      <c r="E9" s="365"/>
      <c r="F9" s="365"/>
      <c r="G9" s="8"/>
      <c r="H9" s="33" t="str">
        <f>VLOOKUP(Q22,$U$73:$V$76,2,0)</f>
        <v>-</v>
      </c>
      <c r="I9" s="351" t="str">
        <f>IFERROR(VLOOKUP(H9,Цены!$A:$B,2,0),"-")</f>
        <v>-</v>
      </c>
      <c r="J9" s="352"/>
      <c r="K9" s="352"/>
      <c r="L9" s="352"/>
      <c r="M9" s="353"/>
      <c r="N9" s="33">
        <v>1</v>
      </c>
      <c r="O9" s="32" t="str">
        <f>IFERROR(VLOOKUP(H9,Цены!$A:$G,7,0)*N9,"-")</f>
        <v>-</v>
      </c>
      <c r="Q9" s="61">
        <v>3</v>
      </c>
      <c r="S9" s="2" t="s">
        <v>6</v>
      </c>
      <c r="T9" s="44">
        <f>F12</f>
        <v>0</v>
      </c>
      <c r="U9" s="2">
        <f>VLOOKUP(Q16,S12:U15,MATCH(B22,S11:U11,0),0)</f>
        <v>0</v>
      </c>
      <c r="V9" s="42">
        <f>IF(T9&lt;0,,T9)</f>
        <v>0</v>
      </c>
      <c r="W9" s="42">
        <f t="shared" si="0"/>
        <v>0</v>
      </c>
      <c r="AA9" s="2">
        <v>3</v>
      </c>
      <c r="AB9" s="2" t="s">
        <v>1902</v>
      </c>
      <c r="AC9" s="2" t="s">
        <v>1902</v>
      </c>
      <c r="AD9" s="2">
        <v>9189775</v>
      </c>
    </row>
    <row r="10" spans="2:30" ht="19.95" customHeight="1">
      <c r="B10" s="6" t="s">
        <v>2091</v>
      </c>
      <c r="C10" s="97" t="s">
        <v>2075</v>
      </c>
      <c r="D10" s="3"/>
      <c r="E10" s="5">
        <f>F10</f>
        <v>0</v>
      </c>
      <c r="F10" s="62"/>
      <c r="G10" s="8"/>
      <c r="H10" s="33" t="str">
        <f>VLOOKUP(H8,Q133:R137,2,0)</f>
        <v>-</v>
      </c>
      <c r="I10" s="351" t="str">
        <f>IFERROR(VLOOKUP(H10,Цены!$A:$B,2,0),"-")</f>
        <v>-</v>
      </c>
      <c r="J10" s="352"/>
      <c r="K10" s="352"/>
      <c r="L10" s="352"/>
      <c r="M10" s="353"/>
      <c r="N10" s="33">
        <v>1</v>
      </c>
      <c r="O10" s="32" t="str">
        <f>IFERROR(VLOOKUP(H10,Цены!$A:$G,7,0)*N10,"-")</f>
        <v>-</v>
      </c>
      <c r="Q10" s="88">
        <v>1</v>
      </c>
      <c r="S10" s="3"/>
      <c r="T10" s="3"/>
      <c r="U10" s="3"/>
      <c r="AA10" s="2">
        <v>4</v>
      </c>
      <c r="AB10" s="2" t="s">
        <v>1902</v>
      </c>
      <c r="AC10" s="2" t="s">
        <v>1902</v>
      </c>
      <c r="AD10" s="2" t="s">
        <v>1902</v>
      </c>
    </row>
    <row r="11" spans="2:30" ht="19.95" customHeight="1">
      <c r="B11" s="2" t="s">
        <v>2092</v>
      </c>
      <c r="C11" s="97" t="s">
        <v>2076</v>
      </c>
      <c r="D11" s="3"/>
      <c r="E11" s="5">
        <f t="shared" ref="E11:E17" si="1">F11</f>
        <v>0</v>
      </c>
      <c r="F11" s="63"/>
      <c r="G11" s="8"/>
      <c r="H11" s="33" t="str">
        <f>VLOOKUP(Q10,U58:X61,MATCH(Q33,U57:X57,0),0)</f>
        <v>-</v>
      </c>
      <c r="I11" s="351" t="str">
        <f>IFERROR(VLOOKUP(H11,Цены!$A:$B,2,0),"-")</f>
        <v>-</v>
      </c>
      <c r="J11" s="352"/>
      <c r="K11" s="352"/>
      <c r="L11" s="352"/>
      <c r="M11" s="353"/>
      <c r="N11" s="33">
        <v>1</v>
      </c>
      <c r="O11" s="32" t="str">
        <f>IFERROR(VLOOKUP(H11,Цены!$A:$G,7,0)*N11,"-")</f>
        <v>-</v>
      </c>
      <c r="S11" s="2" t="s">
        <v>2022</v>
      </c>
      <c r="T11" s="2" t="s">
        <v>26</v>
      </c>
      <c r="U11" s="2" t="s">
        <v>27</v>
      </c>
      <c r="AA11" s="2"/>
      <c r="AB11" s="2"/>
      <c r="AC11" s="2"/>
      <c r="AD11" s="2"/>
    </row>
    <row r="12" spans="2:30" ht="19.95" customHeight="1">
      <c r="B12" s="2" t="s">
        <v>2093</v>
      </c>
      <c r="C12" s="97" t="s">
        <v>2077</v>
      </c>
      <c r="D12" s="3"/>
      <c r="E12" s="5">
        <f t="shared" si="1"/>
        <v>0</v>
      </c>
      <c r="F12" s="63"/>
      <c r="G12" s="8"/>
      <c r="H12" s="33" t="str">
        <f t="array" ref="H12">INDEX(X83:X130,MATCH(Q33&amp;Q22&amp;Q16,V83:V130&amp;W83:W130&amp;Y83:Y130,0))</f>
        <v>-</v>
      </c>
      <c r="I12" s="351" t="str">
        <f>IFERROR(VLOOKUP(H12,Цены!$A:$B,2,0),"-")</f>
        <v>-</v>
      </c>
      <c r="J12" s="352"/>
      <c r="K12" s="352"/>
      <c r="L12" s="352"/>
      <c r="M12" s="353"/>
      <c r="N12" s="33">
        <v>1</v>
      </c>
      <c r="O12" s="32" t="str">
        <f>IFERROR(VLOOKUP(H12,Цены!$A:$G,7,0)*N12,"-")</f>
        <v>-</v>
      </c>
      <c r="Q12" s="61" t="s">
        <v>1949</v>
      </c>
      <c r="S12" s="2">
        <v>1</v>
      </c>
      <c r="T12" s="2">
        <v>0</v>
      </c>
      <c r="U12" s="2">
        <v>0</v>
      </c>
      <c r="AA12" s="2"/>
      <c r="AB12" s="2"/>
      <c r="AC12" s="2"/>
      <c r="AD12" s="2"/>
    </row>
    <row r="13" spans="2:30" ht="19.95" customHeight="1">
      <c r="B13" s="2" t="s">
        <v>2094</v>
      </c>
      <c r="C13" s="97" t="s">
        <v>2079</v>
      </c>
      <c r="D13" s="3"/>
      <c r="E13" s="5">
        <f t="shared" si="1"/>
        <v>0</v>
      </c>
      <c r="F13" s="63"/>
      <c r="G13" s="5"/>
      <c r="H13" s="33" t="str">
        <f>IFERROR(VLOOKUP(Q28,AA6:AD10,2,0),"-")</f>
        <v>-</v>
      </c>
      <c r="I13" s="351" t="str">
        <f>IFERROR(VLOOKUP(H13,Цены!$A:$B,2,0),"-")</f>
        <v>-</v>
      </c>
      <c r="J13" s="352"/>
      <c r="K13" s="352"/>
      <c r="L13" s="352"/>
      <c r="M13" s="353"/>
      <c r="N13" s="33" t="str">
        <f>IFERROR(VLOOKUP(Q10,AA29:AB30,2,0),"-")</f>
        <v>-</v>
      </c>
      <c r="O13" s="32" t="str">
        <f>IFERROR(VLOOKUP(H13,Цены!$A:$G,7,0)*N13,"-")</f>
        <v>-</v>
      </c>
      <c r="Q13" s="61" t="s">
        <v>11</v>
      </c>
      <c r="S13" s="2">
        <v>2</v>
      </c>
      <c r="T13" s="15">
        <f>F14-F11-F30-8</f>
        <v>-8</v>
      </c>
      <c r="U13" s="15">
        <f>F14-F11-8</f>
        <v>-8</v>
      </c>
      <c r="AA13" s="2"/>
      <c r="AB13" s="2"/>
      <c r="AC13" s="2"/>
      <c r="AD13" s="2"/>
    </row>
    <row r="14" spans="2:30" ht="19.95" customHeight="1">
      <c r="B14" s="2" t="s">
        <v>2095</v>
      </c>
      <c r="C14" s="97" t="s">
        <v>2078</v>
      </c>
      <c r="D14" s="3"/>
      <c r="E14" s="5">
        <f t="shared" si="1"/>
        <v>0</v>
      </c>
      <c r="F14" s="63"/>
      <c r="G14" s="5"/>
      <c r="H14" s="33" t="str">
        <f>IFERROR(VLOOKUP(Q28,AA6:AD10,3,0),"-")</f>
        <v>-</v>
      </c>
      <c r="I14" s="351" t="str">
        <f>IFERROR(VLOOKUP(H14,Цены!$A:$B,2,0),"-")</f>
        <v>-</v>
      </c>
      <c r="J14" s="352"/>
      <c r="K14" s="352"/>
      <c r="L14" s="352"/>
      <c r="M14" s="353"/>
      <c r="N14" s="33" t="str">
        <f>IFERROR(VLOOKUP(Q10,AA34:AB35,2,0),"-")</f>
        <v>-</v>
      </c>
      <c r="O14" s="32" t="str">
        <f>IFERROR(VLOOKUP(H14,Цены!$A:$G,7,0)*N14,"-")</f>
        <v>-</v>
      </c>
      <c r="Q14" s="61" t="s">
        <v>12</v>
      </c>
      <c r="S14" s="2">
        <v>3</v>
      </c>
      <c r="T14" s="15">
        <f>F14-F11-8</f>
        <v>-8</v>
      </c>
      <c r="U14" s="15">
        <f>F14-F11-F30-8</f>
        <v>-8</v>
      </c>
      <c r="AA14" s="2"/>
      <c r="AB14" s="2"/>
      <c r="AC14" s="2"/>
      <c r="AD14" s="2"/>
    </row>
    <row r="15" spans="2:30" ht="19.95" customHeight="1">
      <c r="B15" s="2" t="s">
        <v>2096</v>
      </c>
      <c r="C15" s="97" t="s">
        <v>2080</v>
      </c>
      <c r="D15" s="3"/>
      <c r="E15" s="5">
        <f t="shared" si="1"/>
        <v>0</v>
      </c>
      <c r="F15" s="63"/>
      <c r="G15" s="5"/>
      <c r="H15" s="36" t="str">
        <f>IFERROR(VLOOKUP(Q28,AA7:AD10,4,0),"-")</f>
        <v>-</v>
      </c>
      <c r="I15" s="429" t="str">
        <f>IFERROR(VLOOKUP(H15,Цены!$A:$B,2,0),"-")</f>
        <v>-</v>
      </c>
      <c r="J15" s="430"/>
      <c r="K15" s="430"/>
      <c r="L15" s="430"/>
      <c r="M15" s="431"/>
      <c r="N15" s="36" t="str">
        <f>IFERROR(VLOOKUP(Q10,AA39:AB40,2,0),"-")</f>
        <v>-</v>
      </c>
      <c r="O15" s="32" t="str">
        <f>IFERROR(VLOOKUP(H15,Цены!$A:$G,7,0)*N15,"-")</f>
        <v>-</v>
      </c>
      <c r="Q15" s="61" t="s">
        <v>1986</v>
      </c>
      <c r="S15" s="2">
        <v>4</v>
      </c>
      <c r="T15" s="15">
        <f>F14-F11-F30-8</f>
        <v>-8</v>
      </c>
      <c r="U15" s="15">
        <f>F14-F11-F30-8</f>
        <v>-8</v>
      </c>
      <c r="AA15" s="2"/>
      <c r="AB15" s="2"/>
      <c r="AC15" s="2"/>
      <c r="AD15" s="2"/>
    </row>
    <row r="16" spans="2:30" ht="19.95" customHeight="1">
      <c r="B16" s="2" t="s">
        <v>2097</v>
      </c>
      <c r="C16" s="97" t="s">
        <v>2081</v>
      </c>
      <c r="D16" s="3"/>
      <c r="E16" s="5">
        <f t="shared" si="1"/>
        <v>0</v>
      </c>
      <c r="F16" s="63"/>
      <c r="G16" s="5"/>
      <c r="H16" s="36" t="str">
        <f t="array" ref="H16">INDEX(S202:S297,MATCH(Q143&amp;Q150&amp;S162,Q202:Q297&amp;R202:R297&amp;T202:T297,0))</f>
        <v>-</v>
      </c>
      <c r="I16" s="429" t="str">
        <f>IFERROR(VLOOKUP(H16,Цены!$A:$B,2,0),"-")</f>
        <v>-</v>
      </c>
      <c r="J16" s="430"/>
      <c r="K16" s="430"/>
      <c r="L16" s="430"/>
      <c r="M16" s="431"/>
      <c r="N16" s="54">
        <f>F46</f>
        <v>0</v>
      </c>
      <c r="O16" s="32" t="str">
        <f>IFERROR(VLOOKUP(H16,Цены!$A:$G,7,0)*N16,"-")</f>
        <v>-</v>
      </c>
      <c r="Q16" s="88">
        <v>1</v>
      </c>
    </row>
    <row r="17" spans="2:28" ht="19.95" customHeight="1">
      <c r="B17" s="7" t="s">
        <v>2098</v>
      </c>
      <c r="C17" s="97" t="s">
        <v>2082</v>
      </c>
      <c r="D17" s="3"/>
      <c r="E17" s="5">
        <f t="shared" si="1"/>
        <v>0</v>
      </c>
      <c r="F17" s="64"/>
      <c r="G17" s="5"/>
      <c r="H17" s="36" t="str">
        <f t="array" ref="H17">INDEX(X202:X297,MATCH(Q143&amp;Q150&amp;S162,V202:V297&amp;W202:W297&amp;Y202:Y297,0))</f>
        <v>-</v>
      </c>
      <c r="I17" s="429" t="str">
        <f>IFERROR(VLOOKUP(H17,Цены!$A:$B,2,0),"-")</f>
        <v>-</v>
      </c>
      <c r="J17" s="430"/>
      <c r="K17" s="430"/>
      <c r="L17" s="430"/>
      <c r="M17" s="431"/>
      <c r="N17" s="54">
        <f>F46</f>
        <v>0</v>
      </c>
      <c r="O17" s="32" t="str">
        <f>IFERROR(VLOOKUP(H17,Цены!$A:$G,7,0)*N17,"-")</f>
        <v>-</v>
      </c>
      <c r="S17" s="2" t="s">
        <v>33</v>
      </c>
      <c r="T17" s="2">
        <v>2600</v>
      </c>
    </row>
    <row r="18" spans="2:28" ht="19.95" customHeight="1">
      <c r="B18" s="365"/>
      <c r="C18" s="365"/>
      <c r="D18" s="365"/>
      <c r="E18" s="365"/>
      <c r="F18" s="365"/>
      <c r="G18" s="5"/>
      <c r="H18" s="36" t="str">
        <f>VLOOKUP(Q143,U154:V156,2,0)</f>
        <v>-</v>
      </c>
      <c r="I18" s="429" t="str">
        <f>IFERROR(VLOOKUP(H18,Цены!$A:$B,2,0),"-")</f>
        <v>-</v>
      </c>
      <c r="J18" s="430"/>
      <c r="K18" s="430"/>
      <c r="L18" s="430"/>
      <c r="M18" s="431"/>
      <c r="N18" s="54">
        <f>F46</f>
        <v>0</v>
      </c>
      <c r="O18" s="32" t="str">
        <f>IFERROR(VLOOKUP(H18,Цены!$A:$G,7,0)*N18,"-")</f>
        <v>-</v>
      </c>
      <c r="Q18" s="61" t="s">
        <v>1985</v>
      </c>
      <c r="S18" s="2">
        <v>1</v>
      </c>
      <c r="T18" s="2">
        <v>0</v>
      </c>
      <c r="AA18" s="401" t="s">
        <v>1915</v>
      </c>
      <c r="AB18" s="401"/>
    </row>
    <row r="19" spans="2:28" ht="19.95" customHeight="1">
      <c r="B19" s="37" t="s">
        <v>10</v>
      </c>
      <c r="C19" s="59" t="s">
        <v>25</v>
      </c>
      <c r="D19" s="358" t="s">
        <v>4</v>
      </c>
      <c r="E19" s="358"/>
      <c r="F19" s="358"/>
      <c r="G19" s="5"/>
      <c r="H19" s="36" t="str">
        <f>VLOOKUP(Q143,U157:V159,2,0)</f>
        <v>-</v>
      </c>
      <c r="I19" s="429" t="str">
        <f>IFERROR(VLOOKUP(H19,Цены!$A:$B,2,0),"-")</f>
        <v>-</v>
      </c>
      <c r="J19" s="430"/>
      <c r="K19" s="430"/>
      <c r="L19" s="430"/>
      <c r="M19" s="431"/>
      <c r="N19" s="54">
        <f>F46</f>
        <v>0</v>
      </c>
      <c r="O19" s="32" t="str">
        <f>IFERROR(VLOOKUP(H19,Цены!$A:$G,7,0)*N19,"-")</f>
        <v>-</v>
      </c>
      <c r="Q19" s="61" t="s">
        <v>1977</v>
      </c>
      <c r="S19" s="2">
        <v>2</v>
      </c>
      <c r="T19" s="2">
        <v>680</v>
      </c>
      <c r="AA19" s="35">
        <v>16</v>
      </c>
      <c r="AB19" s="35">
        <v>9206249</v>
      </c>
    </row>
    <row r="20" spans="2:28" ht="19.95" customHeight="1">
      <c r="B20" s="2" t="s">
        <v>2057</v>
      </c>
      <c r="C20" s="98">
        <f>SUM(V2)</f>
        <v>0</v>
      </c>
      <c r="D20" s="373">
        <f>SUM(W2)</f>
        <v>0</v>
      </c>
      <c r="E20" s="373"/>
      <c r="F20" s="373"/>
      <c r="G20" s="5"/>
      <c r="H20" s="36" t="str">
        <f>VLOOKUP(U69,X66:Y68,2,0)</f>
        <v>-</v>
      </c>
      <c r="I20" s="429" t="str">
        <f>IFERROR(VLOOKUP(H20,Цены!$A:$B,2,0),"-")</f>
        <v>-</v>
      </c>
      <c r="J20" s="430"/>
      <c r="K20" s="430"/>
      <c r="L20" s="430"/>
      <c r="M20" s="431"/>
      <c r="N20" s="54">
        <f>F51</f>
        <v>0</v>
      </c>
      <c r="O20" s="94" t="str">
        <f>IFERROR(VLOOKUP(H20,Цены!$A:$G,7,0)*N20,"-")</f>
        <v>-</v>
      </c>
      <c r="Q20" s="61" t="s">
        <v>1978</v>
      </c>
      <c r="S20" s="2">
        <v>3</v>
      </c>
      <c r="T20" s="2">
        <v>800</v>
      </c>
      <c r="AA20" s="35">
        <v>19</v>
      </c>
      <c r="AB20" s="35">
        <v>9209756</v>
      </c>
    </row>
    <row r="21" spans="2:28" ht="19.95" customHeight="1">
      <c r="B21" s="2" t="s">
        <v>26</v>
      </c>
      <c r="C21" s="98">
        <f>SUM(V8)</f>
        <v>0</v>
      </c>
      <c r="D21" s="373">
        <f>SUM(W8)</f>
        <v>0</v>
      </c>
      <c r="E21" s="373"/>
      <c r="F21" s="373"/>
      <c r="G21" s="8"/>
      <c r="H21" s="432" t="s">
        <v>2099</v>
      </c>
      <c r="I21" s="433"/>
      <c r="J21" s="433"/>
      <c r="K21" s="433"/>
      <c r="L21" s="433"/>
      <c r="M21" s="99" t="s">
        <v>1927</v>
      </c>
      <c r="N21" s="434">
        <f>SUM(O3:O20)</f>
        <v>0</v>
      </c>
      <c r="O21" s="435"/>
      <c r="Q21" s="61" t="s">
        <v>1979</v>
      </c>
      <c r="S21" s="42" t="s">
        <v>1946</v>
      </c>
      <c r="T21" s="42"/>
      <c r="AA21" s="35">
        <v>15</v>
      </c>
      <c r="AB21" s="35">
        <v>9206249</v>
      </c>
    </row>
    <row r="22" spans="2:28" ht="19.95" customHeight="1">
      <c r="B22" s="2" t="s">
        <v>27</v>
      </c>
      <c r="C22" s="98">
        <f>SUM(V9)</f>
        <v>0</v>
      </c>
      <c r="D22" s="373">
        <f>SUM(W9)</f>
        <v>0</v>
      </c>
      <c r="E22" s="373"/>
      <c r="F22" s="373"/>
      <c r="G22" s="10"/>
      <c r="H22" s="5"/>
      <c r="I22" s="5"/>
      <c r="J22" s="5"/>
      <c r="K22" s="5"/>
      <c r="L22" s="5"/>
      <c r="M22" s="5"/>
      <c r="N22" s="5"/>
      <c r="O22" s="5"/>
      <c r="Q22" s="88">
        <v>1</v>
      </c>
      <c r="AA22" s="35">
        <v>18</v>
      </c>
      <c r="AB22" s="35">
        <v>9209756</v>
      </c>
    </row>
    <row r="23" spans="2:28" ht="19.95" customHeight="1">
      <c r="B23" s="2" t="s">
        <v>28</v>
      </c>
      <c r="C23" s="98">
        <f t="shared" ref="C23:D25" si="2">SUM(V3)</f>
        <v>0</v>
      </c>
      <c r="D23" s="373">
        <f t="shared" si="2"/>
        <v>0</v>
      </c>
      <c r="E23" s="373"/>
      <c r="F23" s="373"/>
      <c r="G23" s="9"/>
      <c r="H23" s="5"/>
      <c r="I23" s="5"/>
      <c r="J23" s="5"/>
      <c r="K23" s="5"/>
      <c r="L23" s="5"/>
      <c r="M23" s="5"/>
      <c r="N23" s="5"/>
      <c r="O23" s="5"/>
      <c r="S23" s="2">
        <f>(F11*C20*D20)/1000000000*VLOOKUP(Q5,S18:T20,2,0)</f>
        <v>0</v>
      </c>
      <c r="T23" s="1">
        <v>10</v>
      </c>
      <c r="AA23" s="401" t="s">
        <v>1921</v>
      </c>
      <c r="AB23" s="401"/>
    </row>
    <row r="24" spans="2:28" ht="19.95" customHeight="1">
      <c r="B24" s="2" t="s">
        <v>29</v>
      </c>
      <c r="C24" s="98">
        <f t="shared" si="2"/>
        <v>0</v>
      </c>
      <c r="D24" s="373">
        <f t="shared" si="2"/>
        <v>0</v>
      </c>
      <c r="E24" s="373"/>
      <c r="F24" s="373"/>
      <c r="G24" s="9"/>
      <c r="H24" s="5"/>
      <c r="I24" s="5"/>
      <c r="J24" s="5"/>
      <c r="K24" s="5"/>
      <c r="L24" s="5"/>
      <c r="M24" s="5"/>
      <c r="N24" s="5"/>
      <c r="O24" s="5"/>
      <c r="Q24" s="61" t="s">
        <v>1951</v>
      </c>
      <c r="S24" s="42" t="s">
        <v>37</v>
      </c>
      <c r="AA24" s="35">
        <v>16</v>
      </c>
      <c r="AB24" s="35">
        <v>9206252</v>
      </c>
    </row>
    <row r="25" spans="2:28" ht="19.95" customHeight="1">
      <c r="B25" s="2" t="s">
        <v>30</v>
      </c>
      <c r="C25" s="98">
        <f t="shared" si="2"/>
        <v>0</v>
      </c>
      <c r="D25" s="373">
        <f t="shared" si="2"/>
        <v>0</v>
      </c>
      <c r="E25" s="373"/>
      <c r="F25" s="373"/>
      <c r="G25" s="9"/>
      <c r="H25" s="5"/>
      <c r="I25" s="5"/>
      <c r="J25" s="5"/>
      <c r="K25" s="5"/>
      <c r="L25" s="5"/>
      <c r="M25" s="5"/>
      <c r="N25" s="5"/>
      <c r="O25" s="5"/>
      <c r="Q25" s="61" t="s">
        <v>1912</v>
      </c>
      <c r="AA25" s="35">
        <v>19</v>
      </c>
      <c r="AB25" s="35">
        <v>9234187</v>
      </c>
    </row>
    <row r="26" spans="2:28" ht="19.95" customHeight="1">
      <c r="B26" s="2" t="s">
        <v>31</v>
      </c>
      <c r="C26" s="98">
        <f>SUM(V6)</f>
        <v>0</v>
      </c>
      <c r="D26" s="373">
        <f>F17</f>
        <v>0</v>
      </c>
      <c r="E26" s="373"/>
      <c r="F26" s="373"/>
      <c r="G26" s="9"/>
      <c r="H26" s="5"/>
      <c r="I26" s="5"/>
      <c r="J26" s="5"/>
      <c r="K26" s="5"/>
      <c r="L26" s="5"/>
      <c r="M26" s="5"/>
      <c r="N26" s="5"/>
      <c r="O26" s="5"/>
      <c r="Q26" s="61" t="s">
        <v>1913</v>
      </c>
      <c r="S26" s="15">
        <f>S23+E41</f>
        <v>0</v>
      </c>
      <c r="T26" s="1">
        <v>50</v>
      </c>
      <c r="AA26" s="35">
        <v>15</v>
      </c>
      <c r="AB26" s="35">
        <v>9206252</v>
      </c>
    </row>
    <row r="27" spans="2:28" ht="19.95" customHeight="1">
      <c r="B27" s="7" t="s">
        <v>2073</v>
      </c>
      <c r="C27" s="105">
        <f>SUM(V7)</f>
        <v>0</v>
      </c>
      <c r="D27" s="3"/>
      <c r="E27" s="3"/>
      <c r="F27" s="5"/>
      <c r="G27" s="9"/>
      <c r="H27" s="5"/>
      <c r="I27" s="5"/>
      <c r="J27" s="5"/>
      <c r="K27" s="5"/>
      <c r="L27" s="5"/>
      <c r="M27" s="5"/>
      <c r="N27" s="5"/>
      <c r="O27" s="5"/>
      <c r="Q27" s="61" t="s">
        <v>1914</v>
      </c>
      <c r="S27" s="42" t="s">
        <v>38</v>
      </c>
      <c r="AA27" s="2">
        <v>18</v>
      </c>
      <c r="AB27" s="2">
        <v>9234187</v>
      </c>
    </row>
    <row r="28" spans="2:28" ht="17.100000000000001" customHeight="1">
      <c r="B28" s="374" t="s">
        <v>13</v>
      </c>
      <c r="C28" s="374"/>
      <c r="D28" s="374"/>
      <c r="E28" s="374"/>
      <c r="F28" s="374"/>
      <c r="G28" s="9"/>
      <c r="L28" s="8"/>
      <c r="M28" s="8"/>
      <c r="N28" s="8"/>
      <c r="O28" s="8"/>
      <c r="Q28" s="88">
        <v>1</v>
      </c>
      <c r="AA28" s="401" t="s">
        <v>1922</v>
      </c>
      <c r="AB28" s="401"/>
    </row>
    <row r="29" spans="2:28" ht="28.8">
      <c r="B29" s="11"/>
      <c r="C29" s="12" t="s">
        <v>20</v>
      </c>
      <c r="D29" s="10"/>
      <c r="E29" s="10"/>
      <c r="F29" s="11"/>
      <c r="G29" s="9"/>
      <c r="L29" s="10"/>
      <c r="M29" s="10"/>
      <c r="N29" s="10"/>
      <c r="O29" s="10"/>
      <c r="AA29" s="35">
        <v>2</v>
      </c>
      <c r="AB29" s="35">
        <v>3</v>
      </c>
    </row>
    <row r="30" spans="2:28" ht="17.100000000000001" customHeight="1">
      <c r="B30" s="2" t="s">
        <v>14</v>
      </c>
      <c r="C30" s="13" t="s">
        <v>21</v>
      </c>
      <c r="D30" s="3"/>
      <c r="E30" s="3"/>
      <c r="F30" s="14">
        <f>SUM(S42)</f>
        <v>0</v>
      </c>
      <c r="G30" s="5"/>
      <c r="L30" s="9"/>
      <c r="M30" s="9"/>
      <c r="N30" s="9"/>
      <c r="O30" s="9"/>
      <c r="Q30" s="61" t="s">
        <v>1953</v>
      </c>
      <c r="S30" s="2">
        <v>1</v>
      </c>
      <c r="T30" s="2">
        <v>0</v>
      </c>
      <c r="AA30" s="35">
        <v>3</v>
      </c>
      <c r="AB30" s="35">
        <v>4</v>
      </c>
    </row>
    <row r="31" spans="2:28" ht="17.100000000000001" customHeight="1">
      <c r="B31" s="2" t="s">
        <v>15</v>
      </c>
      <c r="C31" s="13" t="s">
        <v>1894</v>
      </c>
      <c r="D31" s="3"/>
      <c r="E31" s="3"/>
      <c r="F31" s="31">
        <f>SUM(T33)</f>
        <v>0</v>
      </c>
      <c r="G31" s="10"/>
      <c r="L31" s="9"/>
      <c r="M31" s="9"/>
      <c r="N31" s="9"/>
      <c r="O31" s="9"/>
      <c r="Q31" s="61" t="s">
        <v>1939</v>
      </c>
      <c r="S31" s="38">
        <v>2</v>
      </c>
      <c r="T31" s="2">
        <v>45</v>
      </c>
      <c r="AA31" s="35" t="s">
        <v>1923</v>
      </c>
      <c r="AB31" s="35">
        <v>6</v>
      </c>
    </row>
    <row r="32" spans="2:28" ht="17.100000000000001" customHeight="1">
      <c r="B32" s="2" t="s">
        <v>16</v>
      </c>
      <c r="C32" s="13" t="s">
        <v>1895</v>
      </c>
      <c r="D32" s="3"/>
      <c r="E32" s="3"/>
      <c r="F32" s="14">
        <f>SUM(F12-C20)</f>
        <v>0</v>
      </c>
      <c r="G32" s="10"/>
      <c r="L32" s="9"/>
      <c r="M32" s="9"/>
      <c r="N32" s="9"/>
      <c r="O32" s="9"/>
      <c r="Q32" s="61" t="s">
        <v>1940</v>
      </c>
      <c r="S32" s="38">
        <v>3</v>
      </c>
      <c r="T32" s="2">
        <v>0</v>
      </c>
      <c r="AA32"/>
      <c r="AB32"/>
    </row>
    <row r="33" spans="2:28" ht="17.100000000000001" customHeight="1">
      <c r="B33" s="2" t="s">
        <v>17</v>
      </c>
      <c r="C33" s="13" t="s">
        <v>1896</v>
      </c>
      <c r="D33" s="3"/>
      <c r="E33" s="3"/>
      <c r="F33" s="31">
        <f>SUM(R45)</f>
        <v>0</v>
      </c>
      <c r="G33" s="5"/>
      <c r="H33" s="9"/>
      <c r="I33" s="9"/>
      <c r="J33" s="9"/>
      <c r="K33" s="9"/>
      <c r="L33" s="9"/>
      <c r="M33" s="9"/>
      <c r="N33" s="9"/>
      <c r="O33" s="9"/>
      <c r="Q33" s="88">
        <v>1</v>
      </c>
      <c r="S33" s="42" t="s">
        <v>1943</v>
      </c>
      <c r="T33" s="42">
        <f t="array" ref="T33">INDEX(S302:S337,MATCH(Q33&amp;Q10&amp;Q22,Q302:Q337&amp;R302:R337&amp;T302:T337,0))</f>
        <v>0</v>
      </c>
      <c r="AA33" s="401" t="s">
        <v>1924</v>
      </c>
      <c r="AB33" s="401"/>
    </row>
    <row r="34" spans="2:28" ht="17.100000000000001" customHeight="1">
      <c r="B34" s="2" t="s">
        <v>18</v>
      </c>
      <c r="C34" s="13" t="s">
        <v>1897</v>
      </c>
      <c r="D34" s="3"/>
      <c r="E34" s="3"/>
      <c r="F34" s="31">
        <f>SUM(R50)</f>
        <v>0</v>
      </c>
      <c r="G34" s="5"/>
      <c r="H34" s="9"/>
      <c r="I34" s="9"/>
      <c r="J34" s="9"/>
      <c r="K34" s="9"/>
      <c r="L34" s="9"/>
      <c r="M34" s="9"/>
      <c r="N34" s="9"/>
      <c r="O34" s="9"/>
      <c r="AA34" s="35">
        <v>2</v>
      </c>
      <c r="AB34" s="35">
        <v>1</v>
      </c>
    </row>
    <row r="35" spans="2:28" ht="17.100000000000001" customHeight="1">
      <c r="B35" s="2" t="s">
        <v>19</v>
      </c>
      <c r="C35" s="13" t="s">
        <v>1898</v>
      </c>
      <c r="D35" s="3"/>
      <c r="E35" s="3"/>
      <c r="F35" s="31">
        <f>SUM(R55)</f>
        <v>0</v>
      </c>
      <c r="G35" s="5"/>
      <c r="H35" s="9"/>
      <c r="I35" s="9"/>
      <c r="J35" s="9"/>
      <c r="K35" s="9"/>
      <c r="L35" s="9"/>
      <c r="M35" s="9"/>
      <c r="N35" s="9"/>
      <c r="O35" s="9"/>
      <c r="Q35" s="39"/>
      <c r="R35" s="40" t="s">
        <v>21</v>
      </c>
      <c r="S35" s="35"/>
      <c r="U35" s="2">
        <v>28</v>
      </c>
      <c r="V35" s="2">
        <v>9206483</v>
      </c>
      <c r="W35" s="2"/>
      <c r="X35" s="2"/>
      <c r="AA35" s="35">
        <v>3</v>
      </c>
      <c r="AB35" s="35">
        <v>2</v>
      </c>
    </row>
    <row r="36" spans="2:28" ht="17.100000000000001" customHeight="1">
      <c r="B36" s="2" t="s">
        <v>1937</v>
      </c>
      <c r="C36" s="13" t="s">
        <v>1935</v>
      </c>
      <c r="D36" s="3"/>
      <c r="E36" s="3"/>
      <c r="F36" s="31">
        <f>SUM(R57)</f>
        <v>0</v>
      </c>
      <c r="G36" s="5"/>
      <c r="H36" s="9"/>
      <c r="I36" s="9"/>
      <c r="J36" s="9"/>
      <c r="K36" s="9"/>
      <c r="L36" s="9"/>
      <c r="M36" s="9"/>
      <c r="N36" s="9"/>
      <c r="O36" s="9"/>
      <c r="Q36" s="39" t="s">
        <v>1930</v>
      </c>
      <c r="R36" s="40">
        <v>28</v>
      </c>
      <c r="S36" s="35">
        <f>IF(F11&lt;=17,R36,S37)</f>
        <v>28</v>
      </c>
      <c r="U36" s="2">
        <v>31</v>
      </c>
      <c r="V36" s="2">
        <v>9206500</v>
      </c>
      <c r="W36" s="2"/>
      <c r="X36" s="2"/>
      <c r="AA36" s="35" t="s">
        <v>1923</v>
      </c>
      <c r="AB36" s="35">
        <v>2</v>
      </c>
    </row>
    <row r="37" spans="2:28" ht="17.100000000000001" customHeight="1">
      <c r="B37" s="7" t="s">
        <v>1936</v>
      </c>
      <c r="C37" s="47" t="s">
        <v>1938</v>
      </c>
      <c r="F37" s="48">
        <f>SUM(R58)</f>
        <v>0</v>
      </c>
      <c r="G37" s="5"/>
      <c r="H37" s="5"/>
      <c r="I37" s="5"/>
      <c r="J37" s="5"/>
      <c r="K37" s="5"/>
      <c r="L37" s="5"/>
      <c r="M37" s="5"/>
      <c r="N37" s="5"/>
      <c r="O37" s="5"/>
      <c r="Q37" s="39" t="s">
        <v>1931</v>
      </c>
      <c r="R37" s="39">
        <v>31</v>
      </c>
      <c r="S37" s="35">
        <f>IF(F11&lt;=19,R37,S38)</f>
        <v>31</v>
      </c>
      <c r="U37" s="2">
        <v>34</v>
      </c>
      <c r="V37" s="2">
        <v>9206501</v>
      </c>
      <c r="W37" s="2"/>
      <c r="X37" s="2"/>
    </row>
    <row r="38" spans="2:28" ht="17.100000000000001" customHeight="1">
      <c r="B38" s="374" t="s">
        <v>36</v>
      </c>
      <c r="C38" s="374"/>
      <c r="D38" s="374"/>
      <c r="E38" s="374"/>
      <c r="F38" s="374"/>
      <c r="G38" s="3"/>
      <c r="H38" s="10"/>
      <c r="I38" s="10"/>
      <c r="J38" s="10"/>
      <c r="K38" s="10"/>
      <c r="L38" s="10"/>
      <c r="M38" s="10"/>
      <c r="N38" s="10"/>
      <c r="O38" s="10"/>
      <c r="Q38" s="39" t="s">
        <v>1932</v>
      </c>
      <c r="R38" s="39">
        <v>34</v>
      </c>
      <c r="S38" s="35">
        <f>IF(F11&lt;=22,R38,S39)</f>
        <v>34</v>
      </c>
      <c r="U38" s="2">
        <v>37</v>
      </c>
      <c r="V38" s="2">
        <v>9206502</v>
      </c>
      <c r="W38" s="2"/>
      <c r="X38" s="2"/>
      <c r="AA38" s="401" t="s">
        <v>1926</v>
      </c>
      <c r="AB38" s="401"/>
    </row>
    <row r="39" spans="2:28" ht="19.95" customHeight="1">
      <c r="B39" s="2"/>
      <c r="C39" s="46" t="s">
        <v>34</v>
      </c>
      <c r="D39" s="59" t="s">
        <v>25</v>
      </c>
      <c r="E39" s="358" t="s">
        <v>4</v>
      </c>
      <c r="F39" s="358"/>
      <c r="G39" s="3"/>
      <c r="H39" s="10"/>
      <c r="I39" s="10"/>
      <c r="J39" s="10"/>
      <c r="K39" s="10"/>
      <c r="L39" s="10"/>
      <c r="M39" s="10"/>
      <c r="N39" s="10"/>
      <c r="O39" s="10"/>
      <c r="Q39" s="39" t="s">
        <v>1933</v>
      </c>
      <c r="R39" s="39">
        <v>37</v>
      </c>
      <c r="S39" s="35">
        <f>IF(F11&lt;=25,R39,S40)</f>
        <v>37</v>
      </c>
      <c r="U39" s="2">
        <v>52</v>
      </c>
      <c r="V39" s="2">
        <v>9206503</v>
      </c>
      <c r="W39" s="2"/>
      <c r="X39" s="2"/>
      <c r="AA39" s="35">
        <v>2</v>
      </c>
      <c r="AB39" s="35">
        <v>4</v>
      </c>
    </row>
    <row r="40" spans="2:28" ht="19.95" customHeight="1">
      <c r="B40" s="46" t="s">
        <v>32</v>
      </c>
      <c r="C40" s="65">
        <v>0</v>
      </c>
      <c r="D40" s="78">
        <v>0</v>
      </c>
      <c r="E40" s="375">
        <v>0</v>
      </c>
      <c r="F40" s="375"/>
      <c r="H40" s="5"/>
      <c r="I40" s="5"/>
      <c r="J40" s="5"/>
      <c r="K40" s="5"/>
      <c r="L40" s="5"/>
      <c r="M40" s="5"/>
      <c r="N40" s="5"/>
      <c r="O40" s="5"/>
      <c r="Q40" s="39" t="s">
        <v>1934</v>
      </c>
      <c r="R40" s="39">
        <v>52</v>
      </c>
      <c r="S40" s="35">
        <f>IF(F11&lt;=40,R40,S41)</f>
        <v>52</v>
      </c>
      <c r="U40" s="3"/>
      <c r="V40" s="3"/>
      <c r="W40" s="3"/>
      <c r="X40" s="3"/>
      <c r="Y40" s="3"/>
      <c r="Z40" s="3"/>
      <c r="AA40" s="35">
        <v>3</v>
      </c>
      <c r="AB40" s="35">
        <v>6</v>
      </c>
    </row>
    <row r="41" spans="2:28" ht="19.95" customHeight="1">
      <c r="B41" s="371" t="s">
        <v>35</v>
      </c>
      <c r="C41" s="371"/>
      <c r="D41" s="371"/>
      <c r="E41" s="372">
        <f>(C40*D40*E40)/1000000000*T17</f>
        <v>0</v>
      </c>
      <c r="F41" s="372"/>
      <c r="H41" s="5"/>
      <c r="I41" s="5"/>
      <c r="J41" s="5"/>
      <c r="K41" s="5"/>
      <c r="L41" s="5"/>
      <c r="M41" s="5"/>
      <c r="N41" s="5"/>
      <c r="O41" s="5"/>
      <c r="Q41" s="2"/>
      <c r="R41" s="2"/>
      <c r="S41" s="2">
        <v>0</v>
      </c>
      <c r="U41" s="402" t="s">
        <v>1961</v>
      </c>
      <c r="V41" s="403"/>
      <c r="W41" s="404"/>
      <c r="X41" s="2"/>
      <c r="Y41" s="3"/>
      <c r="Z41" s="3"/>
      <c r="AA41" s="35" t="s">
        <v>1923</v>
      </c>
      <c r="AB41" s="35">
        <v>6</v>
      </c>
    </row>
    <row r="42" spans="2:28" ht="19.95" customHeight="1">
      <c r="B42" s="424" t="s">
        <v>1947</v>
      </c>
      <c r="C42" s="424"/>
      <c r="D42" s="16">
        <f>SUM(S26)</f>
        <v>0</v>
      </c>
      <c r="E42" s="372" t="s">
        <v>39</v>
      </c>
      <c r="F42" s="372"/>
      <c r="H42" s="5"/>
      <c r="I42" s="5"/>
      <c r="J42" s="5"/>
      <c r="K42" s="5"/>
      <c r="L42" s="5"/>
      <c r="M42" s="5"/>
      <c r="N42" s="5"/>
      <c r="O42" s="5"/>
      <c r="Q42" s="42"/>
      <c r="R42" s="42"/>
      <c r="S42" s="42">
        <f>IF(F11&gt;=15,S36,S41)</f>
        <v>0</v>
      </c>
      <c r="U42" s="2"/>
      <c r="V42" s="2">
        <v>1</v>
      </c>
      <c r="W42" s="2">
        <v>2</v>
      </c>
      <c r="X42" s="2">
        <v>3</v>
      </c>
      <c r="Y42" s="2"/>
      <c r="Z42" s="3"/>
    </row>
    <row r="43" spans="2:28" ht="17.100000000000001" customHeight="1">
      <c r="B43" s="379" t="s">
        <v>2044</v>
      </c>
      <c r="C43" s="380"/>
      <c r="D43" s="380"/>
      <c r="E43" s="380"/>
      <c r="F43" s="381"/>
      <c r="H43" s="5"/>
      <c r="I43" s="5"/>
      <c r="J43" s="5"/>
      <c r="K43" s="5"/>
      <c r="L43" s="5"/>
      <c r="M43" s="5"/>
      <c r="N43" s="5"/>
      <c r="O43" s="5"/>
      <c r="U43" s="2">
        <v>1</v>
      </c>
      <c r="V43" s="2" t="s">
        <v>1902</v>
      </c>
      <c r="W43" s="2" t="s">
        <v>1902</v>
      </c>
      <c r="X43" s="2" t="s">
        <v>1902</v>
      </c>
      <c r="Y43" s="2"/>
      <c r="Z43" s="3"/>
    </row>
    <row r="44" spans="2:28" ht="19.95" customHeight="1">
      <c r="B44" s="67" t="s">
        <v>1980</v>
      </c>
      <c r="C44" s="393"/>
      <c r="D44" s="394"/>
      <c r="E44" s="394"/>
      <c r="F44" s="395"/>
      <c r="H44" s="5"/>
      <c r="I44" s="5"/>
      <c r="J44" s="5"/>
      <c r="K44" s="5"/>
      <c r="L44" s="5"/>
      <c r="M44" s="5"/>
      <c r="N44" s="5"/>
      <c r="O44" s="5"/>
      <c r="Q44" s="2" t="s">
        <v>1903</v>
      </c>
      <c r="R44" s="2"/>
      <c r="U44" s="2">
        <v>2</v>
      </c>
      <c r="V44" s="2" t="s">
        <v>1902</v>
      </c>
      <c r="W44" s="2">
        <v>9206505</v>
      </c>
      <c r="X44" s="2">
        <v>9206508</v>
      </c>
      <c r="Y44" s="2"/>
      <c r="Z44" s="3"/>
      <c r="AA44" s="3"/>
    </row>
    <row r="45" spans="2:28" ht="19.95" customHeight="1">
      <c r="B45" s="74" t="s">
        <v>1984</v>
      </c>
      <c r="C45" s="74"/>
      <c r="D45" s="93"/>
      <c r="E45" s="93"/>
      <c r="F45" s="103"/>
      <c r="H45" s="3"/>
      <c r="I45" s="3"/>
      <c r="J45" s="3"/>
      <c r="K45" s="3"/>
      <c r="L45" s="3"/>
      <c r="M45" s="3"/>
      <c r="N45" s="3"/>
      <c r="O45" s="3"/>
      <c r="Q45" s="45">
        <f>SUM(F30-F11)</f>
        <v>0</v>
      </c>
      <c r="R45" s="42">
        <f>IF(Q45=0,,Q45)</f>
        <v>0</v>
      </c>
      <c r="U45" s="2">
        <v>3</v>
      </c>
      <c r="V45" s="2" t="s">
        <v>1902</v>
      </c>
      <c r="W45" s="2">
        <v>9206506</v>
      </c>
      <c r="X45" s="2">
        <v>9206508</v>
      </c>
      <c r="Y45" s="2"/>
      <c r="Z45" s="3"/>
      <c r="AA45" s="3"/>
    </row>
    <row r="46" spans="2:28" ht="25.5" customHeight="1">
      <c r="B46" s="53" t="s">
        <v>1998</v>
      </c>
      <c r="C46" s="385"/>
      <c r="D46" s="385"/>
      <c r="E46" s="104">
        <f>F46</f>
        <v>0</v>
      </c>
      <c r="F46" s="102"/>
      <c r="H46" s="3"/>
      <c r="I46" s="3"/>
      <c r="J46" s="3"/>
      <c r="K46" s="3"/>
      <c r="L46" s="3"/>
      <c r="M46" s="3"/>
      <c r="N46" s="3"/>
      <c r="O46" s="3"/>
      <c r="U46" s="2">
        <v>4</v>
      </c>
      <c r="V46" s="2" t="s">
        <v>1902</v>
      </c>
      <c r="W46" s="2">
        <v>9206505</v>
      </c>
      <c r="X46" s="2">
        <v>9206508</v>
      </c>
      <c r="Y46" s="2"/>
      <c r="AA46" s="3"/>
    </row>
    <row r="47" spans="2:28" ht="17.100000000000001" customHeight="1">
      <c r="B47" s="386" t="s">
        <v>2021</v>
      </c>
      <c r="C47" s="386"/>
      <c r="D47" s="386"/>
      <c r="E47" s="386"/>
      <c r="F47" s="386"/>
      <c r="Q47" s="2">
        <v>2</v>
      </c>
      <c r="R47" s="30">
        <f>F13-(F10-F15)-U2-F31-F10</f>
        <v>0</v>
      </c>
      <c r="U47" s="2" t="str">
        <f>VLOOKUP(Q16,U43:X46,MATCH(Q33,U42:X42,0),0)</f>
        <v>-</v>
      </c>
      <c r="V47" s="2"/>
      <c r="W47" s="2"/>
      <c r="X47" s="2"/>
      <c r="Y47" s="2"/>
      <c r="AA47" s="3"/>
    </row>
    <row r="48" spans="2:28" ht="17.100000000000001" customHeight="1">
      <c r="Q48" s="2">
        <v>3</v>
      </c>
      <c r="R48" s="30">
        <f>F13-(F10-F15)-F10-U2*2+F16-F31</f>
        <v>0</v>
      </c>
    </row>
    <row r="49" spans="2:24" ht="24.75" customHeight="1">
      <c r="B49" s="390" t="s">
        <v>2062</v>
      </c>
      <c r="C49" s="391"/>
      <c r="D49" s="391"/>
      <c r="E49" s="391"/>
      <c r="F49" s="392"/>
      <c r="Q49" s="2">
        <v>1</v>
      </c>
      <c r="R49" s="2">
        <v>0</v>
      </c>
      <c r="U49" s="402" t="s">
        <v>1961</v>
      </c>
      <c r="V49" s="403"/>
      <c r="W49" s="404"/>
      <c r="X49" s="2"/>
    </row>
    <row r="50" spans="2:24" ht="19.95" customHeight="1">
      <c r="B50" s="73" t="s">
        <v>2062</v>
      </c>
      <c r="C50" s="393"/>
      <c r="D50" s="394"/>
      <c r="E50" s="394"/>
      <c r="F50" s="395"/>
      <c r="Q50" s="42" t="s">
        <v>1944</v>
      </c>
      <c r="R50" s="42">
        <f>IFERROR(VLOOKUP(Q10,Q47:R49,2,FALSE),"0")</f>
        <v>0</v>
      </c>
      <c r="U50" s="2"/>
      <c r="V50" s="2">
        <v>1</v>
      </c>
      <c r="W50" s="2">
        <v>2</v>
      </c>
      <c r="X50" s="2">
        <v>3</v>
      </c>
    </row>
    <row r="51" spans="2:24" ht="24" customHeight="1">
      <c r="B51" s="396" t="s">
        <v>2063</v>
      </c>
      <c r="C51" s="397"/>
      <c r="D51" s="397"/>
      <c r="E51" s="93">
        <f>F51</f>
        <v>0</v>
      </c>
      <c r="F51" s="95"/>
      <c r="U51" s="2">
        <v>1</v>
      </c>
      <c r="V51" s="2" t="s">
        <v>1902</v>
      </c>
      <c r="W51" s="2" t="s">
        <v>1902</v>
      </c>
      <c r="X51" s="2" t="s">
        <v>1902</v>
      </c>
    </row>
    <row r="52" spans="2:24">
      <c r="Q52" s="2">
        <v>2</v>
      </c>
      <c r="R52" s="30" t="s">
        <v>1902</v>
      </c>
      <c r="U52" s="2">
        <v>2</v>
      </c>
      <c r="V52" s="2" t="s">
        <v>1902</v>
      </c>
      <c r="W52" s="2" t="s">
        <v>1902</v>
      </c>
      <c r="X52" s="2" t="s">
        <v>1902</v>
      </c>
    </row>
    <row r="53" spans="2:24">
      <c r="Q53" s="2">
        <v>3</v>
      </c>
      <c r="R53" s="30">
        <f>F13-(F10-F15)*2-U2*2-F31</f>
        <v>0</v>
      </c>
      <c r="U53" s="2">
        <v>3</v>
      </c>
      <c r="V53" s="2" t="s">
        <v>1902</v>
      </c>
      <c r="W53" s="2" t="s">
        <v>1902</v>
      </c>
      <c r="X53" s="2" t="s">
        <v>1902</v>
      </c>
    </row>
    <row r="54" spans="2:24">
      <c r="Q54" s="2">
        <v>1</v>
      </c>
      <c r="R54" s="2">
        <v>0</v>
      </c>
      <c r="U54" s="2">
        <v>4</v>
      </c>
      <c r="V54" s="2" t="s">
        <v>1902</v>
      </c>
      <c r="W54" s="2">
        <v>9206506</v>
      </c>
      <c r="X54" s="2">
        <v>9206508</v>
      </c>
    </row>
    <row r="55" spans="2:24">
      <c r="Q55" s="42" t="s">
        <v>1945</v>
      </c>
      <c r="R55" s="42">
        <f>IFERROR(VLOOKUP(Q10,Q52:R54,2,FALSE),"0")</f>
        <v>0</v>
      </c>
    </row>
    <row r="56" spans="2:24">
      <c r="U56" s="402" t="s">
        <v>1974</v>
      </c>
      <c r="V56" s="403"/>
      <c r="W56" s="404"/>
      <c r="X56" s="2"/>
    </row>
    <row r="57" spans="2:24">
      <c r="Q57" s="15">
        <f>32-F15</f>
        <v>32</v>
      </c>
      <c r="R57" s="2">
        <f>IF(Q57&gt;31,,Q57)</f>
        <v>0</v>
      </c>
      <c r="U57" s="2"/>
      <c r="V57" s="2">
        <v>1</v>
      </c>
      <c r="W57" s="2">
        <v>2</v>
      </c>
      <c r="X57" s="2">
        <v>3</v>
      </c>
    </row>
    <row r="58" spans="2:24">
      <c r="Q58" s="15">
        <f>29.5-F15</f>
        <v>29.5</v>
      </c>
      <c r="R58" s="2">
        <f>IF(Q58&gt;29,,Q58)</f>
        <v>0</v>
      </c>
      <c r="U58" s="2">
        <v>1</v>
      </c>
      <c r="V58" s="2" t="s">
        <v>1902</v>
      </c>
      <c r="W58" s="2" t="s">
        <v>1902</v>
      </c>
      <c r="X58" s="2" t="s">
        <v>1902</v>
      </c>
    </row>
    <row r="59" spans="2:24">
      <c r="Q59" s="42" t="s">
        <v>1899</v>
      </c>
      <c r="R59" s="42" t="s">
        <v>1900</v>
      </c>
      <c r="U59" s="2">
        <v>2</v>
      </c>
      <c r="V59" s="2" t="s">
        <v>1902</v>
      </c>
      <c r="W59" s="2">
        <v>9206309</v>
      </c>
      <c r="X59" s="2">
        <v>9206311</v>
      </c>
    </row>
    <row r="60" spans="2:24">
      <c r="U60" s="2">
        <v>3</v>
      </c>
      <c r="V60" s="2" t="s">
        <v>1902</v>
      </c>
      <c r="W60" s="2">
        <v>9206310</v>
      </c>
      <c r="X60" s="2">
        <v>9206313</v>
      </c>
    </row>
    <row r="61" spans="2:24">
      <c r="Q61" s="427" t="s">
        <v>1962</v>
      </c>
      <c r="R61" s="427"/>
      <c r="S61" s="427"/>
      <c r="T61" s="427"/>
      <c r="U61" s="2"/>
      <c r="V61" s="2"/>
      <c r="W61" s="2"/>
      <c r="X61" s="2"/>
    </row>
    <row r="63" spans="2:24">
      <c r="R63" s="1" t="s">
        <v>1963</v>
      </c>
    </row>
    <row r="64" spans="2:24">
      <c r="Q64" s="2" t="s">
        <v>1964</v>
      </c>
      <c r="R64" s="2">
        <v>9169651</v>
      </c>
    </row>
    <row r="65" spans="17:25">
      <c r="Q65" s="2" t="s">
        <v>1965</v>
      </c>
      <c r="R65" s="2">
        <v>9169651</v>
      </c>
    </row>
    <row r="66" spans="17:25">
      <c r="Q66" s="2" t="s">
        <v>1966</v>
      </c>
      <c r="R66" s="2">
        <v>9169651</v>
      </c>
      <c r="U66" s="61" t="s">
        <v>2066</v>
      </c>
      <c r="V66" s="66"/>
      <c r="W66" s="66"/>
      <c r="X66" s="66">
        <v>1</v>
      </c>
      <c r="Y66" s="66" t="s">
        <v>1902</v>
      </c>
    </row>
    <row r="67" spans="17:25">
      <c r="Q67" s="2" t="s">
        <v>1967</v>
      </c>
      <c r="R67" s="2">
        <v>9169651</v>
      </c>
      <c r="U67" s="61" t="s">
        <v>2064</v>
      </c>
      <c r="V67" s="66"/>
      <c r="W67" s="66"/>
      <c r="X67" s="66">
        <v>2</v>
      </c>
      <c r="Y67" s="66">
        <v>40438</v>
      </c>
    </row>
    <row r="68" spans="17:25">
      <c r="Q68" s="2" t="s">
        <v>1968</v>
      </c>
      <c r="R68" s="2">
        <v>9169652</v>
      </c>
      <c r="U68" s="61" t="s">
        <v>2065</v>
      </c>
      <c r="V68" s="66"/>
      <c r="W68" s="66"/>
      <c r="X68" s="66">
        <v>3</v>
      </c>
      <c r="Y68" s="66">
        <v>47647</v>
      </c>
    </row>
    <row r="69" spans="17:25">
      <c r="U69" s="61">
        <v>1</v>
      </c>
      <c r="V69" s="66"/>
      <c r="W69" s="66"/>
      <c r="X69" s="66"/>
      <c r="Y69" s="66"/>
    </row>
    <row r="70" spans="17:25">
      <c r="R70" s="1" t="s">
        <v>1963</v>
      </c>
      <c r="S70" s="50" t="s">
        <v>1969</v>
      </c>
      <c r="T70" s="50"/>
    </row>
    <row r="71" spans="17:25">
      <c r="Q71" s="2" t="s">
        <v>1964</v>
      </c>
      <c r="R71" s="2" t="s">
        <v>1902</v>
      </c>
      <c r="S71" s="2">
        <v>9140438</v>
      </c>
    </row>
    <row r="72" spans="17:25">
      <c r="Q72" s="2" t="s">
        <v>1965</v>
      </c>
      <c r="R72" s="2" t="s">
        <v>1902</v>
      </c>
      <c r="S72" s="2">
        <v>9140438</v>
      </c>
      <c r="U72" s="428" t="s">
        <v>2102</v>
      </c>
      <c r="V72" s="428"/>
      <c r="W72" s="428"/>
      <c r="X72" s="428"/>
    </row>
    <row r="73" spans="17:25">
      <c r="Q73" s="2" t="s">
        <v>1966</v>
      </c>
      <c r="R73" s="2" t="s">
        <v>1902</v>
      </c>
      <c r="S73" s="2">
        <v>9140438</v>
      </c>
      <c r="U73" s="1">
        <v>1</v>
      </c>
      <c r="V73" s="1" t="s">
        <v>1902</v>
      </c>
    </row>
    <row r="74" spans="17:25">
      <c r="Q74" s="2" t="s">
        <v>1967</v>
      </c>
      <c r="R74" s="2" t="s">
        <v>1902</v>
      </c>
      <c r="S74" s="2">
        <v>9140438</v>
      </c>
      <c r="U74" s="1">
        <v>2</v>
      </c>
      <c r="V74" s="1">
        <v>9199769</v>
      </c>
    </row>
    <row r="75" spans="17:25">
      <c r="Q75" s="2" t="s">
        <v>1968</v>
      </c>
      <c r="R75" s="2" t="s">
        <v>1902</v>
      </c>
      <c r="S75" s="2">
        <v>9140438</v>
      </c>
      <c r="U75" s="1">
        <v>3</v>
      </c>
      <c r="V75" s="1">
        <v>9199769</v>
      </c>
    </row>
    <row r="76" spans="17:25">
      <c r="U76" s="1">
        <v>4</v>
      </c>
      <c r="V76" s="1" t="s">
        <v>1902</v>
      </c>
    </row>
    <row r="77" spans="17:25">
      <c r="Q77" s="428" t="s">
        <v>1970</v>
      </c>
      <c r="R77" s="428"/>
      <c r="S77" s="428"/>
    </row>
    <row r="78" spans="17:25">
      <c r="Q78" s="2" t="s">
        <v>12</v>
      </c>
      <c r="R78" s="2">
        <v>9169654</v>
      </c>
    </row>
    <row r="79" spans="17:25">
      <c r="Q79" s="2" t="s">
        <v>11</v>
      </c>
      <c r="R79" s="2">
        <v>9169655</v>
      </c>
    </row>
    <row r="81" spans="17:25">
      <c r="Q81" s="407" t="s">
        <v>1975</v>
      </c>
      <c r="R81" s="407"/>
      <c r="S81" s="407"/>
      <c r="T81" s="407"/>
      <c r="V81" s="407" t="s">
        <v>1976</v>
      </c>
      <c r="W81" s="407"/>
      <c r="X81" s="407"/>
      <c r="Y81" s="407"/>
    </row>
    <row r="82" spans="17:25">
      <c r="Q82" s="2" t="s">
        <v>1972</v>
      </c>
      <c r="R82" s="2" t="s">
        <v>1971</v>
      </c>
      <c r="S82" s="2" t="s">
        <v>1906</v>
      </c>
      <c r="T82" s="2" t="s">
        <v>1973</v>
      </c>
      <c r="V82" s="2" t="s">
        <v>1972</v>
      </c>
      <c r="W82" s="2" t="s">
        <v>1971</v>
      </c>
      <c r="X82" s="2" t="s">
        <v>1906</v>
      </c>
      <c r="Y82" s="2" t="s">
        <v>1973</v>
      </c>
    </row>
    <row r="83" spans="17:25">
      <c r="Q83" s="2">
        <v>1</v>
      </c>
      <c r="R83" s="2">
        <v>1</v>
      </c>
      <c r="S83" s="2" t="s">
        <v>1902</v>
      </c>
      <c r="T83" s="2">
        <v>1</v>
      </c>
      <c r="V83" s="2">
        <v>1</v>
      </c>
      <c r="W83" s="2">
        <v>1</v>
      </c>
      <c r="X83" s="2" t="s">
        <v>1902</v>
      </c>
      <c r="Y83" s="2">
        <v>1</v>
      </c>
    </row>
    <row r="84" spans="17:25">
      <c r="Q84" s="2">
        <v>1</v>
      </c>
      <c r="R84" s="2">
        <v>1</v>
      </c>
      <c r="S84" s="2" t="s">
        <v>1902</v>
      </c>
      <c r="T84" s="2">
        <v>2</v>
      </c>
      <c r="V84" s="2">
        <v>1</v>
      </c>
      <c r="W84" s="2">
        <v>1</v>
      </c>
      <c r="X84" s="2" t="s">
        <v>1902</v>
      </c>
      <c r="Y84" s="2">
        <v>2</v>
      </c>
    </row>
    <row r="85" spans="17:25">
      <c r="Q85" s="2">
        <v>1</v>
      </c>
      <c r="R85" s="2">
        <v>1</v>
      </c>
      <c r="S85" s="2" t="s">
        <v>1902</v>
      </c>
      <c r="T85" s="2">
        <v>3</v>
      </c>
      <c r="V85" s="2">
        <v>1</v>
      </c>
      <c r="W85" s="2">
        <v>1</v>
      </c>
      <c r="X85" s="2" t="s">
        <v>1902</v>
      </c>
      <c r="Y85" s="2">
        <v>3</v>
      </c>
    </row>
    <row r="86" spans="17:25">
      <c r="Q86" s="2">
        <v>1</v>
      </c>
      <c r="R86" s="2">
        <v>1</v>
      </c>
      <c r="S86" s="2" t="s">
        <v>1902</v>
      </c>
      <c r="T86" s="2">
        <v>4</v>
      </c>
      <c r="V86" s="2">
        <v>1</v>
      </c>
      <c r="W86" s="2">
        <v>1</v>
      </c>
      <c r="X86" s="2" t="s">
        <v>1902</v>
      </c>
      <c r="Y86" s="2">
        <v>4</v>
      </c>
    </row>
    <row r="87" spans="17:25">
      <c r="Q87" s="2">
        <v>1</v>
      </c>
      <c r="R87" s="2">
        <v>2</v>
      </c>
      <c r="S87" s="2" t="s">
        <v>1902</v>
      </c>
      <c r="T87" s="2">
        <v>1</v>
      </c>
      <c r="V87" s="2">
        <v>1</v>
      </c>
      <c r="W87" s="2">
        <v>2</v>
      </c>
      <c r="X87" s="2" t="s">
        <v>1902</v>
      </c>
      <c r="Y87" s="2">
        <v>1</v>
      </c>
    </row>
    <row r="88" spans="17:25">
      <c r="Q88" s="2">
        <v>1</v>
      </c>
      <c r="R88" s="2">
        <v>2</v>
      </c>
      <c r="S88" s="2" t="s">
        <v>1902</v>
      </c>
      <c r="T88" s="2">
        <v>2</v>
      </c>
      <c r="V88" s="2">
        <v>1</v>
      </c>
      <c r="W88" s="2">
        <v>2</v>
      </c>
      <c r="X88" s="2" t="s">
        <v>1902</v>
      </c>
      <c r="Y88" s="2">
        <v>2</v>
      </c>
    </row>
    <row r="89" spans="17:25">
      <c r="Q89" s="2">
        <v>1</v>
      </c>
      <c r="R89" s="2">
        <v>2</v>
      </c>
      <c r="S89" s="2" t="s">
        <v>1902</v>
      </c>
      <c r="T89" s="2">
        <v>3</v>
      </c>
      <c r="V89" s="2">
        <v>1</v>
      </c>
      <c r="W89" s="2">
        <v>2</v>
      </c>
      <c r="X89" s="2" t="s">
        <v>1902</v>
      </c>
      <c r="Y89" s="2">
        <v>3</v>
      </c>
    </row>
    <row r="90" spans="17:25">
      <c r="Q90" s="2">
        <v>1</v>
      </c>
      <c r="R90" s="2">
        <v>2</v>
      </c>
      <c r="S90" s="2" t="s">
        <v>1902</v>
      </c>
      <c r="T90" s="2">
        <v>4</v>
      </c>
      <c r="V90" s="2">
        <v>1</v>
      </c>
      <c r="W90" s="2">
        <v>2</v>
      </c>
      <c r="X90" s="2" t="s">
        <v>1902</v>
      </c>
      <c r="Y90" s="2">
        <v>4</v>
      </c>
    </row>
    <row r="91" spans="17:25">
      <c r="Q91" s="2">
        <v>1</v>
      </c>
      <c r="R91" s="2">
        <v>3</v>
      </c>
      <c r="S91" s="2" t="s">
        <v>1902</v>
      </c>
      <c r="T91" s="2">
        <v>1</v>
      </c>
      <c r="V91" s="2">
        <v>1</v>
      </c>
      <c r="W91" s="2">
        <v>3</v>
      </c>
      <c r="X91" s="2" t="s">
        <v>1902</v>
      </c>
      <c r="Y91" s="2">
        <v>1</v>
      </c>
    </row>
    <row r="92" spans="17:25">
      <c r="Q92" s="2">
        <v>1</v>
      </c>
      <c r="R92" s="2">
        <v>3</v>
      </c>
      <c r="S92" s="2" t="s">
        <v>1902</v>
      </c>
      <c r="T92" s="2">
        <v>2</v>
      </c>
      <c r="V92" s="2">
        <v>1</v>
      </c>
      <c r="W92" s="2">
        <v>3</v>
      </c>
      <c r="X92" s="2" t="s">
        <v>1902</v>
      </c>
      <c r="Y92" s="2">
        <v>2</v>
      </c>
    </row>
    <row r="93" spans="17:25">
      <c r="Q93" s="2">
        <v>1</v>
      </c>
      <c r="R93" s="2">
        <v>3</v>
      </c>
      <c r="S93" s="2" t="s">
        <v>1902</v>
      </c>
      <c r="T93" s="2">
        <v>3</v>
      </c>
      <c r="V93" s="2">
        <v>1</v>
      </c>
      <c r="W93" s="2">
        <v>3</v>
      </c>
      <c r="X93" s="2" t="s">
        <v>1902</v>
      </c>
      <c r="Y93" s="2">
        <v>3</v>
      </c>
    </row>
    <row r="94" spans="17:25">
      <c r="Q94" s="2">
        <v>1</v>
      </c>
      <c r="R94" s="2">
        <v>3</v>
      </c>
      <c r="S94" s="2" t="s">
        <v>1902</v>
      </c>
      <c r="T94" s="2">
        <v>4</v>
      </c>
      <c r="V94" s="2">
        <v>1</v>
      </c>
      <c r="W94" s="2">
        <v>3</v>
      </c>
      <c r="X94" s="2" t="s">
        <v>1902</v>
      </c>
      <c r="Y94" s="2">
        <v>4</v>
      </c>
    </row>
    <row r="95" spans="17:25">
      <c r="Q95" s="2">
        <v>1</v>
      </c>
      <c r="R95" s="2">
        <v>4</v>
      </c>
      <c r="S95" s="2" t="s">
        <v>1902</v>
      </c>
      <c r="T95" s="2">
        <v>1</v>
      </c>
      <c r="V95" s="2">
        <v>1</v>
      </c>
      <c r="W95" s="2">
        <v>4</v>
      </c>
      <c r="X95" s="2" t="s">
        <v>1902</v>
      </c>
      <c r="Y95" s="2">
        <v>1</v>
      </c>
    </row>
    <row r="96" spans="17:25">
      <c r="Q96" s="2">
        <v>1</v>
      </c>
      <c r="R96" s="2">
        <v>4</v>
      </c>
      <c r="S96" s="2" t="s">
        <v>1902</v>
      </c>
      <c r="T96" s="2">
        <v>2</v>
      </c>
      <c r="V96" s="2">
        <v>1</v>
      </c>
      <c r="W96" s="2">
        <v>4</v>
      </c>
      <c r="X96" s="2" t="s">
        <v>1902</v>
      </c>
      <c r="Y96" s="2">
        <v>2</v>
      </c>
    </row>
    <row r="97" spans="17:25">
      <c r="Q97" s="2">
        <v>1</v>
      </c>
      <c r="R97" s="2">
        <v>4</v>
      </c>
      <c r="S97" s="2" t="s">
        <v>1902</v>
      </c>
      <c r="T97" s="2">
        <v>3</v>
      </c>
      <c r="V97" s="2">
        <v>1</v>
      </c>
      <c r="W97" s="2">
        <v>4</v>
      </c>
      <c r="X97" s="2" t="s">
        <v>1902</v>
      </c>
      <c r="Y97" s="2">
        <v>3</v>
      </c>
    </row>
    <row r="98" spans="17:25">
      <c r="Q98" s="2">
        <v>1</v>
      </c>
      <c r="R98" s="2">
        <v>4</v>
      </c>
      <c r="S98" s="2" t="s">
        <v>1902</v>
      </c>
      <c r="T98" s="2">
        <v>4</v>
      </c>
      <c r="V98" s="2">
        <v>1</v>
      </c>
      <c r="W98" s="2">
        <v>4</v>
      </c>
      <c r="X98" s="2" t="s">
        <v>1902</v>
      </c>
      <c r="Y98" s="2">
        <v>4</v>
      </c>
    </row>
    <row r="99" spans="17:25">
      <c r="Q99" s="2">
        <v>2</v>
      </c>
      <c r="R99" s="2">
        <v>1</v>
      </c>
      <c r="S99" s="2" t="s">
        <v>1902</v>
      </c>
      <c r="T99" s="2">
        <v>1</v>
      </c>
      <c r="V99" s="2">
        <v>2</v>
      </c>
      <c r="W99" s="2">
        <v>1</v>
      </c>
      <c r="X99" s="2" t="s">
        <v>1902</v>
      </c>
      <c r="Y99" s="2">
        <v>1</v>
      </c>
    </row>
    <row r="100" spans="17:25">
      <c r="Q100" s="2">
        <v>2</v>
      </c>
      <c r="R100" s="2">
        <v>1</v>
      </c>
      <c r="S100" s="2" t="s">
        <v>1902</v>
      </c>
      <c r="T100" s="2">
        <v>2</v>
      </c>
      <c r="V100" s="2">
        <v>2</v>
      </c>
      <c r="W100" s="2">
        <v>1</v>
      </c>
      <c r="X100" s="2" t="s">
        <v>1902</v>
      </c>
      <c r="Y100" s="2">
        <v>2</v>
      </c>
    </row>
    <row r="101" spans="17:25">
      <c r="Q101" s="2">
        <v>2</v>
      </c>
      <c r="R101" s="2">
        <v>1</v>
      </c>
      <c r="S101" s="2" t="s">
        <v>1902</v>
      </c>
      <c r="T101" s="2">
        <v>3</v>
      </c>
      <c r="V101" s="2">
        <v>2</v>
      </c>
      <c r="W101" s="2">
        <v>1</v>
      </c>
      <c r="X101" s="2" t="s">
        <v>1902</v>
      </c>
      <c r="Y101" s="2">
        <v>3</v>
      </c>
    </row>
    <row r="102" spans="17:25">
      <c r="Q102" s="2">
        <v>2</v>
      </c>
      <c r="R102" s="2">
        <v>1</v>
      </c>
      <c r="S102" s="2" t="s">
        <v>1902</v>
      </c>
      <c r="T102" s="2">
        <v>4</v>
      </c>
      <c r="V102" s="2">
        <v>2</v>
      </c>
      <c r="W102" s="2">
        <v>1</v>
      </c>
      <c r="X102" s="2" t="s">
        <v>1902</v>
      </c>
      <c r="Y102" s="2">
        <v>4</v>
      </c>
    </row>
    <row r="103" spans="17:25">
      <c r="Q103" s="2">
        <v>2</v>
      </c>
      <c r="R103" s="2">
        <v>2</v>
      </c>
      <c r="S103" s="2">
        <v>21</v>
      </c>
      <c r="T103" s="2">
        <v>1</v>
      </c>
      <c r="V103" s="2">
        <v>2</v>
      </c>
      <c r="W103" s="2">
        <v>2</v>
      </c>
      <c r="X103" s="2" t="s">
        <v>1902</v>
      </c>
      <c r="Y103" s="2">
        <v>1</v>
      </c>
    </row>
    <row r="104" spans="17:25">
      <c r="Q104" s="2">
        <v>2</v>
      </c>
      <c r="R104" s="2">
        <v>2</v>
      </c>
      <c r="S104" s="2">
        <v>9169651</v>
      </c>
      <c r="T104" s="2">
        <v>2</v>
      </c>
      <c r="V104" s="2">
        <v>2</v>
      </c>
      <c r="W104" s="2">
        <v>2</v>
      </c>
      <c r="X104" s="2" t="s">
        <v>1902</v>
      </c>
      <c r="Y104" s="2">
        <v>2</v>
      </c>
    </row>
    <row r="105" spans="17:25">
      <c r="Q105" s="2">
        <v>2</v>
      </c>
      <c r="R105" s="2">
        <v>2</v>
      </c>
      <c r="S105" s="2">
        <v>9169651</v>
      </c>
      <c r="T105" s="2">
        <v>3</v>
      </c>
      <c r="V105" s="2">
        <v>2</v>
      </c>
      <c r="W105" s="2">
        <v>2</v>
      </c>
      <c r="X105" s="2" t="s">
        <v>1902</v>
      </c>
      <c r="Y105" s="2">
        <v>3</v>
      </c>
    </row>
    <row r="106" spans="17:25">
      <c r="Q106" s="2">
        <v>2</v>
      </c>
      <c r="R106" s="2">
        <v>2</v>
      </c>
      <c r="S106" s="2">
        <v>9140438</v>
      </c>
      <c r="T106" s="2">
        <v>4</v>
      </c>
      <c r="V106" s="2">
        <v>2</v>
      </c>
      <c r="W106" s="2">
        <v>2</v>
      </c>
      <c r="X106" s="2" t="s">
        <v>1902</v>
      </c>
      <c r="Y106" s="2">
        <v>4</v>
      </c>
    </row>
    <row r="107" spans="17:25">
      <c r="Q107" s="2">
        <v>2</v>
      </c>
      <c r="R107" s="2">
        <v>3</v>
      </c>
      <c r="S107" s="2">
        <v>25</v>
      </c>
      <c r="T107" s="2">
        <v>1</v>
      </c>
      <c r="V107" s="2">
        <v>2</v>
      </c>
      <c r="W107" s="2">
        <v>3</v>
      </c>
      <c r="X107" s="2" t="s">
        <v>1902</v>
      </c>
      <c r="Y107" s="2">
        <v>1</v>
      </c>
    </row>
    <row r="108" spans="17:25">
      <c r="Q108" s="2">
        <v>2</v>
      </c>
      <c r="R108" s="2">
        <v>3</v>
      </c>
      <c r="S108" s="2">
        <v>9169651</v>
      </c>
      <c r="T108" s="2">
        <v>2</v>
      </c>
      <c r="V108" s="2">
        <v>2</v>
      </c>
      <c r="W108" s="2">
        <v>3</v>
      </c>
      <c r="X108" s="2">
        <v>9169637</v>
      </c>
      <c r="Y108" s="2">
        <v>2</v>
      </c>
    </row>
    <row r="109" spans="17:25">
      <c r="Q109" s="2">
        <v>2</v>
      </c>
      <c r="R109" s="2">
        <v>3</v>
      </c>
      <c r="S109" s="2">
        <v>9169651</v>
      </c>
      <c r="T109" s="2">
        <v>3</v>
      </c>
      <c r="V109" s="2">
        <v>2</v>
      </c>
      <c r="W109" s="2">
        <v>3</v>
      </c>
      <c r="X109" s="2">
        <v>9169637</v>
      </c>
      <c r="Y109" s="2">
        <v>3</v>
      </c>
    </row>
    <row r="110" spans="17:25">
      <c r="Q110" s="2">
        <v>2</v>
      </c>
      <c r="R110" s="2">
        <v>3</v>
      </c>
      <c r="S110" s="2">
        <v>9140438</v>
      </c>
      <c r="T110" s="2">
        <v>4</v>
      </c>
      <c r="V110" s="2">
        <v>2</v>
      </c>
      <c r="W110" s="2">
        <v>3</v>
      </c>
      <c r="X110" s="2">
        <v>9169656</v>
      </c>
      <c r="Y110" s="2">
        <v>4</v>
      </c>
    </row>
    <row r="111" spans="17:25">
      <c r="Q111" s="2">
        <v>2</v>
      </c>
      <c r="R111" s="2">
        <v>4</v>
      </c>
      <c r="S111" s="2" t="s">
        <v>1902</v>
      </c>
      <c r="T111" s="2">
        <v>1</v>
      </c>
      <c r="V111" s="2">
        <v>2</v>
      </c>
      <c r="W111" s="2">
        <v>4</v>
      </c>
      <c r="X111" s="2" t="s">
        <v>1902</v>
      </c>
      <c r="Y111" s="2">
        <v>1</v>
      </c>
    </row>
    <row r="112" spans="17:25">
      <c r="Q112" s="2">
        <v>2</v>
      </c>
      <c r="R112" s="2">
        <v>4</v>
      </c>
      <c r="S112" s="2" t="s">
        <v>1902</v>
      </c>
      <c r="T112" s="2">
        <v>2</v>
      </c>
      <c r="V112" s="2">
        <v>2</v>
      </c>
      <c r="W112" s="2">
        <v>4</v>
      </c>
      <c r="X112" s="2" t="s">
        <v>1902</v>
      </c>
      <c r="Y112" s="2">
        <v>2</v>
      </c>
    </row>
    <row r="113" spans="17:25">
      <c r="Q113" s="2">
        <v>2</v>
      </c>
      <c r="R113" s="2">
        <v>4</v>
      </c>
      <c r="S113" s="2" t="s">
        <v>1902</v>
      </c>
      <c r="T113" s="2">
        <v>3</v>
      </c>
      <c r="V113" s="2">
        <v>2</v>
      </c>
      <c r="W113" s="2">
        <v>4</v>
      </c>
      <c r="X113" s="2" t="s">
        <v>1902</v>
      </c>
      <c r="Y113" s="2">
        <v>3</v>
      </c>
    </row>
    <row r="114" spans="17:25">
      <c r="Q114" s="2">
        <v>2</v>
      </c>
      <c r="R114" s="2">
        <v>4</v>
      </c>
      <c r="S114" s="2" t="s">
        <v>1902</v>
      </c>
      <c r="T114" s="2">
        <v>4</v>
      </c>
      <c r="V114" s="2">
        <v>2</v>
      </c>
      <c r="W114" s="2">
        <v>4</v>
      </c>
      <c r="X114" s="2" t="s">
        <v>1902</v>
      </c>
      <c r="Y114" s="2">
        <v>4</v>
      </c>
    </row>
    <row r="115" spans="17:25">
      <c r="Q115" s="2">
        <v>3</v>
      </c>
      <c r="R115" s="2">
        <v>1</v>
      </c>
      <c r="S115" s="2" t="s">
        <v>1902</v>
      </c>
      <c r="T115" s="2">
        <v>1</v>
      </c>
      <c r="V115" s="2">
        <v>3</v>
      </c>
      <c r="W115" s="2">
        <v>1</v>
      </c>
      <c r="X115" s="2" t="s">
        <v>1902</v>
      </c>
      <c r="Y115" s="2">
        <v>1</v>
      </c>
    </row>
    <row r="116" spans="17:25">
      <c r="Q116" s="2">
        <v>3</v>
      </c>
      <c r="R116" s="2">
        <v>1</v>
      </c>
      <c r="S116" s="2" t="s">
        <v>1902</v>
      </c>
      <c r="T116" s="2">
        <v>2</v>
      </c>
      <c r="V116" s="2">
        <v>3</v>
      </c>
      <c r="W116" s="2">
        <v>1</v>
      </c>
      <c r="X116" s="2" t="s">
        <v>1902</v>
      </c>
      <c r="Y116" s="2">
        <v>2</v>
      </c>
    </row>
    <row r="117" spans="17:25">
      <c r="Q117" s="2">
        <v>3</v>
      </c>
      <c r="R117" s="2">
        <v>1</v>
      </c>
      <c r="S117" s="2" t="s">
        <v>1902</v>
      </c>
      <c r="T117" s="2">
        <v>3</v>
      </c>
      <c r="V117" s="2">
        <v>3</v>
      </c>
      <c r="W117" s="2">
        <v>1</v>
      </c>
      <c r="X117" s="2" t="s">
        <v>1902</v>
      </c>
      <c r="Y117" s="2">
        <v>3</v>
      </c>
    </row>
    <row r="118" spans="17:25">
      <c r="Q118" s="2">
        <v>3</v>
      </c>
      <c r="R118" s="2">
        <v>1</v>
      </c>
      <c r="S118" s="2" t="s">
        <v>1902</v>
      </c>
      <c r="T118" s="2">
        <v>4</v>
      </c>
      <c r="V118" s="2">
        <v>3</v>
      </c>
      <c r="W118" s="2">
        <v>1</v>
      </c>
      <c r="X118" s="2" t="s">
        <v>1902</v>
      </c>
      <c r="Y118" s="2">
        <v>4</v>
      </c>
    </row>
    <row r="119" spans="17:25">
      <c r="Q119" s="2">
        <v>3</v>
      </c>
      <c r="R119" s="2">
        <v>2</v>
      </c>
      <c r="S119" s="2" t="s">
        <v>1902</v>
      </c>
      <c r="T119" s="2">
        <v>1</v>
      </c>
      <c r="V119" s="2">
        <v>3</v>
      </c>
      <c r="W119" s="2">
        <v>2</v>
      </c>
      <c r="X119" s="2" t="s">
        <v>1902</v>
      </c>
      <c r="Y119" s="2">
        <v>1</v>
      </c>
    </row>
    <row r="120" spans="17:25">
      <c r="Q120" s="2">
        <v>3</v>
      </c>
      <c r="R120" s="2">
        <v>2</v>
      </c>
      <c r="S120" s="2">
        <v>9169655</v>
      </c>
      <c r="T120" s="2">
        <v>2</v>
      </c>
      <c r="V120" s="2">
        <v>3</v>
      </c>
      <c r="W120" s="2">
        <v>2</v>
      </c>
      <c r="X120" s="2" t="s">
        <v>1902</v>
      </c>
      <c r="Y120" s="2">
        <v>2</v>
      </c>
    </row>
    <row r="121" spans="17:25">
      <c r="Q121" s="2">
        <v>3</v>
      </c>
      <c r="R121" s="2">
        <v>2</v>
      </c>
      <c r="S121" s="2">
        <v>9169654</v>
      </c>
      <c r="T121" s="2">
        <v>3</v>
      </c>
      <c r="V121" s="2">
        <v>3</v>
      </c>
      <c r="W121" s="2">
        <v>2</v>
      </c>
      <c r="X121" s="2" t="s">
        <v>1902</v>
      </c>
      <c r="Y121" s="2">
        <v>3</v>
      </c>
    </row>
    <row r="122" spans="17:25">
      <c r="Q122" s="2">
        <v>3</v>
      </c>
      <c r="R122" s="2">
        <v>2</v>
      </c>
      <c r="S122" s="2">
        <v>9140438</v>
      </c>
      <c r="T122" s="2">
        <v>4</v>
      </c>
      <c r="V122" s="2">
        <v>3</v>
      </c>
      <c r="W122" s="2">
        <v>2</v>
      </c>
      <c r="X122" s="2" t="s">
        <v>1902</v>
      </c>
      <c r="Y122" s="2">
        <v>4</v>
      </c>
    </row>
    <row r="123" spans="17:25">
      <c r="Q123" s="2">
        <v>3</v>
      </c>
      <c r="R123" s="2">
        <v>3</v>
      </c>
      <c r="S123" s="2" t="s">
        <v>1902</v>
      </c>
      <c r="T123" s="2">
        <v>1</v>
      </c>
      <c r="V123" s="2">
        <v>3</v>
      </c>
      <c r="W123" s="2">
        <v>3</v>
      </c>
      <c r="X123" s="2">
        <v>41</v>
      </c>
      <c r="Y123" s="2">
        <v>1</v>
      </c>
    </row>
    <row r="124" spans="17:25">
      <c r="Q124" s="2">
        <v>3</v>
      </c>
      <c r="R124" s="2">
        <v>3</v>
      </c>
      <c r="S124" s="2">
        <v>9169655</v>
      </c>
      <c r="T124" s="2">
        <v>2</v>
      </c>
      <c r="V124" s="2">
        <v>3</v>
      </c>
      <c r="W124" s="2">
        <v>3</v>
      </c>
      <c r="X124" s="2">
        <v>9169640</v>
      </c>
      <c r="Y124" s="2">
        <v>2</v>
      </c>
    </row>
    <row r="125" spans="17:25">
      <c r="Q125" s="2">
        <v>3</v>
      </c>
      <c r="R125" s="2">
        <v>3</v>
      </c>
      <c r="S125" s="2">
        <v>9169654</v>
      </c>
      <c r="T125" s="2">
        <v>3</v>
      </c>
      <c r="V125" s="2">
        <v>3</v>
      </c>
      <c r="W125" s="2">
        <v>3</v>
      </c>
      <c r="X125" s="2">
        <v>9169638</v>
      </c>
      <c r="Y125" s="2">
        <v>3</v>
      </c>
    </row>
    <row r="126" spans="17:25">
      <c r="Q126" s="2">
        <v>3</v>
      </c>
      <c r="R126" s="2">
        <v>3</v>
      </c>
      <c r="S126" s="2">
        <v>9140438</v>
      </c>
      <c r="T126" s="2">
        <v>4</v>
      </c>
      <c r="V126" s="2">
        <v>3</v>
      </c>
      <c r="W126" s="2">
        <v>3</v>
      </c>
      <c r="X126" s="2">
        <v>9169656</v>
      </c>
      <c r="Y126" s="2">
        <v>4</v>
      </c>
    </row>
    <row r="127" spans="17:25">
      <c r="Q127" s="2">
        <v>3</v>
      </c>
      <c r="R127" s="2">
        <v>4</v>
      </c>
      <c r="S127" s="2" t="s">
        <v>1902</v>
      </c>
      <c r="T127" s="2">
        <v>1</v>
      </c>
      <c r="V127" s="2">
        <v>3</v>
      </c>
      <c r="W127" s="2">
        <v>4</v>
      </c>
      <c r="X127" s="2">
        <v>45</v>
      </c>
      <c r="Y127" s="2">
        <v>1</v>
      </c>
    </row>
    <row r="128" spans="17:25">
      <c r="Q128" s="2">
        <v>3</v>
      </c>
      <c r="R128" s="2">
        <v>4</v>
      </c>
      <c r="S128" s="2" t="s">
        <v>1902</v>
      </c>
      <c r="T128" s="2">
        <v>2</v>
      </c>
      <c r="V128" s="2">
        <v>3</v>
      </c>
      <c r="W128" s="2">
        <v>4</v>
      </c>
      <c r="X128" s="2" t="s">
        <v>1902</v>
      </c>
      <c r="Y128" s="2">
        <v>2</v>
      </c>
    </row>
    <row r="129" spans="17:25">
      <c r="Q129" s="2">
        <v>3</v>
      </c>
      <c r="R129" s="2">
        <v>4</v>
      </c>
      <c r="S129" s="2" t="s">
        <v>1902</v>
      </c>
      <c r="T129" s="2">
        <v>3</v>
      </c>
      <c r="V129" s="2">
        <v>3</v>
      </c>
      <c r="W129" s="2">
        <v>4</v>
      </c>
      <c r="X129" s="2" t="s">
        <v>1902</v>
      </c>
      <c r="Y129" s="2">
        <v>3</v>
      </c>
    </row>
    <row r="130" spans="17:25">
      <c r="Q130" s="2">
        <v>3</v>
      </c>
      <c r="R130" s="2">
        <v>4</v>
      </c>
      <c r="S130" s="2" t="s">
        <v>1902</v>
      </c>
      <c r="T130" s="2">
        <v>4</v>
      </c>
      <c r="V130" s="2">
        <v>3</v>
      </c>
      <c r="W130" s="2">
        <v>4</v>
      </c>
      <c r="X130" s="2" t="s">
        <v>1902</v>
      </c>
      <c r="Y130" s="2">
        <v>4</v>
      </c>
    </row>
    <row r="131" spans="17:25">
      <c r="Q131" s="7"/>
      <c r="R131" s="7"/>
      <c r="S131" s="7"/>
      <c r="T131" s="7"/>
    </row>
    <row r="132" spans="17:25">
      <c r="Q132" s="3"/>
      <c r="R132" s="3"/>
      <c r="S132" s="3"/>
      <c r="T132" s="3"/>
    </row>
    <row r="133" spans="17:25">
      <c r="Q133" s="2">
        <v>9140438</v>
      </c>
      <c r="R133" s="2">
        <v>9169653</v>
      </c>
      <c r="S133" s="3"/>
      <c r="T133" s="3"/>
    </row>
    <row r="134" spans="17:25">
      <c r="Q134" s="2">
        <v>9169654</v>
      </c>
      <c r="R134" s="2" t="s">
        <v>1902</v>
      </c>
      <c r="S134" s="3"/>
      <c r="T134" s="3"/>
    </row>
    <row r="135" spans="17:25">
      <c r="Q135" s="2">
        <v>9169655</v>
      </c>
      <c r="R135" s="2" t="s">
        <v>1902</v>
      </c>
      <c r="S135" s="3"/>
      <c r="T135" s="3"/>
    </row>
    <row r="136" spans="17:25">
      <c r="Q136" s="2" t="s">
        <v>1902</v>
      </c>
      <c r="R136" s="2" t="s">
        <v>1902</v>
      </c>
      <c r="S136" s="3"/>
      <c r="T136" s="3"/>
    </row>
    <row r="137" spans="17:25">
      <c r="Q137" s="2">
        <v>9169651</v>
      </c>
      <c r="R137" s="2" t="s">
        <v>1902</v>
      </c>
    </row>
    <row r="140" spans="17:25">
      <c r="Q140" s="61" t="s">
        <v>1981</v>
      </c>
    </row>
    <row r="141" spans="17:25">
      <c r="Q141" s="61" t="s">
        <v>1982</v>
      </c>
    </row>
    <row r="142" spans="17:25">
      <c r="Q142" s="61" t="s">
        <v>1983</v>
      </c>
    </row>
    <row r="143" spans="17:25">
      <c r="Q143" s="88">
        <v>1</v>
      </c>
    </row>
    <row r="144" spans="17:25">
      <c r="Q144" s="2"/>
    </row>
    <row r="146" spans="17:24">
      <c r="Q146" s="61" t="s">
        <v>1987</v>
      </c>
    </row>
    <row r="147" spans="17:24">
      <c r="Q147" s="61" t="s">
        <v>1988</v>
      </c>
    </row>
    <row r="148" spans="17:24">
      <c r="Q148" s="61" t="s">
        <v>1989</v>
      </c>
    </row>
    <row r="149" spans="17:24">
      <c r="Q149" s="61" t="s">
        <v>1990</v>
      </c>
    </row>
    <row r="150" spans="17:24">
      <c r="Q150" s="88">
        <v>1</v>
      </c>
    </row>
    <row r="153" spans="17:24">
      <c r="Q153" s="39"/>
      <c r="R153" s="40" t="s">
        <v>21</v>
      </c>
      <c r="S153" s="35"/>
      <c r="U153" s="385" t="s">
        <v>2013</v>
      </c>
      <c r="V153" s="385"/>
      <c r="W153" s="385"/>
      <c r="X153" s="385"/>
    </row>
    <row r="154" spans="17:24">
      <c r="Q154" s="39" t="s">
        <v>4195</v>
      </c>
      <c r="R154" s="51" t="s">
        <v>1991</v>
      </c>
      <c r="S154" s="35" t="str">
        <f>IF(D25&lt;313,R154,S155)</f>
        <v>250 мм</v>
      </c>
      <c r="U154" s="2">
        <v>1</v>
      </c>
      <c r="V154" s="2" t="s">
        <v>1902</v>
      </c>
      <c r="W154" s="2"/>
      <c r="X154" s="2"/>
    </row>
    <row r="155" spans="17:24">
      <c r="Q155" s="39" t="s">
        <v>4196</v>
      </c>
      <c r="R155" s="39" t="s">
        <v>1992</v>
      </c>
      <c r="S155" s="35" t="str">
        <f>IF(D25&lt;363,R155,S156)</f>
        <v>300 мм</v>
      </c>
      <c r="U155" s="2">
        <v>2</v>
      </c>
      <c r="V155" s="2">
        <v>9144830</v>
      </c>
      <c r="W155" s="2"/>
      <c r="X155" s="2"/>
    </row>
    <row r="156" spans="17:24">
      <c r="Q156" s="39" t="s">
        <v>4197</v>
      </c>
      <c r="R156" s="39" t="s">
        <v>1993</v>
      </c>
      <c r="S156" s="35" t="str">
        <f>IF(D25&lt;413,R156,S157)</f>
        <v>350 мм</v>
      </c>
      <c r="U156" s="2">
        <v>3</v>
      </c>
      <c r="V156" s="2">
        <v>9144830</v>
      </c>
      <c r="W156" s="2"/>
      <c r="X156" s="2"/>
    </row>
    <row r="157" spans="17:24">
      <c r="Q157" s="39" t="s">
        <v>4198</v>
      </c>
      <c r="R157" s="39" t="s">
        <v>1994</v>
      </c>
      <c r="S157" s="35" t="str">
        <f>IF(D25&lt;463,R157,S158)</f>
        <v>400 мм</v>
      </c>
      <c r="U157" s="2">
        <v>1</v>
      </c>
      <c r="V157" s="2" t="s">
        <v>1902</v>
      </c>
      <c r="W157" s="2"/>
      <c r="X157" s="2"/>
    </row>
    <row r="158" spans="17:24">
      <c r="Q158" s="39" t="s">
        <v>4199</v>
      </c>
      <c r="R158" s="39" t="s">
        <v>1995</v>
      </c>
      <c r="S158" s="35" t="str">
        <f>IF(D25&lt;463,R158,S159)</f>
        <v>450 мм</v>
      </c>
      <c r="U158" s="2">
        <v>2</v>
      </c>
      <c r="V158" s="2">
        <v>9144841</v>
      </c>
      <c r="W158" s="2"/>
      <c r="X158" s="2"/>
    </row>
    <row r="159" spans="17:24">
      <c r="Q159" s="2" t="s">
        <v>4200</v>
      </c>
      <c r="R159" s="2" t="s">
        <v>1996</v>
      </c>
      <c r="S159" s="2" t="str">
        <f>IF(D25&lt;563,R159,S160)</f>
        <v>500 мм</v>
      </c>
      <c r="U159" s="2">
        <v>3</v>
      </c>
      <c r="V159" s="2">
        <v>9144841</v>
      </c>
      <c r="W159" s="2"/>
      <c r="X159" s="2"/>
    </row>
    <row r="160" spans="17:24">
      <c r="Q160" s="2" t="s">
        <v>4201</v>
      </c>
      <c r="R160" s="2" t="s">
        <v>1997</v>
      </c>
      <c r="S160" s="2" t="str">
        <f>IF(D25&lt;1000,R160,S161)</f>
        <v>550 мм</v>
      </c>
      <c r="U160" s="2"/>
      <c r="V160" s="2"/>
      <c r="W160" s="2"/>
      <c r="X160" s="2"/>
    </row>
    <row r="161" spans="17:23">
      <c r="Q161" s="2"/>
      <c r="R161" s="2"/>
      <c r="S161" s="2">
        <v>0</v>
      </c>
    </row>
    <row r="162" spans="17:23">
      <c r="Q162" s="2"/>
      <c r="R162" s="2"/>
      <c r="S162" s="2">
        <f>IF(D25&gt;=262,S154,S161)</f>
        <v>0</v>
      </c>
    </row>
    <row r="165" spans="17:23">
      <c r="Q165" s="401" t="s">
        <v>1999</v>
      </c>
      <c r="R165" s="401"/>
      <c r="S165" s="401"/>
      <c r="T165"/>
      <c r="U165" s="401" t="s">
        <v>2000</v>
      </c>
      <c r="V165" s="401"/>
      <c r="W165" s="401"/>
    </row>
    <row r="166" spans="17:23">
      <c r="Q166" s="405" t="s">
        <v>2001</v>
      </c>
      <c r="R166" s="406"/>
      <c r="S166" s="406"/>
      <c r="T166"/>
      <c r="U166" s="405" t="s">
        <v>2001</v>
      </c>
      <c r="V166" s="406"/>
      <c r="W166" s="406"/>
    </row>
    <row r="167" spans="17:23">
      <c r="Q167" s="35"/>
      <c r="R167" s="35" t="s">
        <v>2010</v>
      </c>
      <c r="S167" s="35" t="s">
        <v>2011</v>
      </c>
      <c r="T167"/>
      <c r="U167" s="35"/>
      <c r="V167" s="35" t="s">
        <v>1983</v>
      </c>
      <c r="W167" s="35" t="s">
        <v>1982</v>
      </c>
    </row>
    <row r="168" spans="17:23">
      <c r="Q168" s="35" t="s">
        <v>1991</v>
      </c>
      <c r="R168" s="35" t="s">
        <v>1902</v>
      </c>
      <c r="S168" s="35">
        <v>9105635</v>
      </c>
      <c r="T168"/>
      <c r="U168" s="35" t="s">
        <v>1991</v>
      </c>
      <c r="V168" s="35" t="s">
        <v>1902</v>
      </c>
      <c r="W168" s="35">
        <v>9105636</v>
      </c>
    </row>
    <row r="169" spans="17:23">
      <c r="Q169" s="35" t="s">
        <v>1992</v>
      </c>
      <c r="R169" s="35" t="s">
        <v>1902</v>
      </c>
      <c r="S169" s="35">
        <v>9105639</v>
      </c>
      <c r="T169"/>
      <c r="U169" s="35" t="s">
        <v>1992</v>
      </c>
      <c r="V169" s="35" t="s">
        <v>1902</v>
      </c>
      <c r="W169" s="35">
        <v>9105640</v>
      </c>
    </row>
    <row r="170" spans="17:23">
      <c r="Q170" s="35" t="s">
        <v>1993</v>
      </c>
      <c r="R170" s="35" t="s">
        <v>1902</v>
      </c>
      <c r="S170" s="35">
        <v>9105643</v>
      </c>
      <c r="T170"/>
      <c r="U170" s="35" t="s">
        <v>1993</v>
      </c>
      <c r="V170" s="35" t="s">
        <v>1902</v>
      </c>
      <c r="W170" s="35">
        <v>9105644</v>
      </c>
    </row>
    <row r="171" spans="17:23">
      <c r="Q171" s="35" t="s">
        <v>1994</v>
      </c>
      <c r="R171" s="35" t="s">
        <v>1902</v>
      </c>
      <c r="S171" s="35">
        <v>9105647</v>
      </c>
      <c r="T171"/>
      <c r="U171" s="35" t="s">
        <v>1994</v>
      </c>
      <c r="V171" s="35" t="s">
        <v>1902</v>
      </c>
      <c r="W171" s="35">
        <v>9105648</v>
      </c>
    </row>
    <row r="172" spans="17:23">
      <c r="Q172" s="35" t="s">
        <v>1995</v>
      </c>
      <c r="R172" s="35" t="s">
        <v>1902</v>
      </c>
      <c r="S172" s="35">
        <v>9105651</v>
      </c>
      <c r="T172"/>
      <c r="U172" s="35" t="s">
        <v>1995</v>
      </c>
      <c r="V172" s="35" t="s">
        <v>1902</v>
      </c>
      <c r="W172" s="35">
        <v>9105652</v>
      </c>
    </row>
    <row r="173" spans="17:23">
      <c r="Q173" s="35" t="s">
        <v>1996</v>
      </c>
      <c r="R173" s="35" t="s">
        <v>1902</v>
      </c>
      <c r="S173" s="35">
        <v>9105655</v>
      </c>
      <c r="T173"/>
      <c r="U173" s="35" t="s">
        <v>1996</v>
      </c>
      <c r="V173" s="35" t="s">
        <v>1902</v>
      </c>
      <c r="W173" s="35">
        <v>9105656</v>
      </c>
    </row>
    <row r="174" spans="17:23">
      <c r="Q174" s="39" t="s">
        <v>1997</v>
      </c>
      <c r="R174" s="35" t="s">
        <v>1902</v>
      </c>
      <c r="S174" s="35">
        <v>9105659</v>
      </c>
      <c r="T174"/>
      <c r="U174" s="39" t="s">
        <v>1997</v>
      </c>
      <c r="V174" s="35" t="s">
        <v>1902</v>
      </c>
      <c r="W174" s="35">
        <v>9105660</v>
      </c>
    </row>
    <row r="175" spans="17:23">
      <c r="Q175" s="401"/>
      <c r="R175" s="401"/>
      <c r="S175" s="401"/>
      <c r="T175"/>
      <c r="U175"/>
      <c r="V175"/>
      <c r="W175"/>
    </row>
    <row r="176" spans="17:23">
      <c r="Q176" s="401" t="s">
        <v>2002</v>
      </c>
      <c r="R176" s="401"/>
      <c r="S176" s="401"/>
      <c r="T176"/>
      <c r="U176" s="401" t="s">
        <v>2003</v>
      </c>
      <c r="V176" s="401"/>
      <c r="W176" s="401"/>
    </row>
    <row r="177" spans="17:23">
      <c r="Q177" s="35"/>
      <c r="R177" s="35" t="s">
        <v>2010</v>
      </c>
      <c r="S177" s="35" t="s">
        <v>2011</v>
      </c>
      <c r="T177"/>
      <c r="U177" s="35"/>
      <c r="V177" s="35" t="s">
        <v>1983</v>
      </c>
      <c r="W177" s="35" t="s">
        <v>1982</v>
      </c>
    </row>
    <row r="178" spans="17:23">
      <c r="Q178" s="35" t="s">
        <v>1991</v>
      </c>
      <c r="R178" s="35">
        <v>9049306</v>
      </c>
      <c r="S178" s="35">
        <v>9105661</v>
      </c>
      <c r="T178"/>
      <c r="U178" s="35" t="s">
        <v>1991</v>
      </c>
      <c r="V178" s="35">
        <v>9049307</v>
      </c>
      <c r="W178" s="35">
        <v>9105662</v>
      </c>
    </row>
    <row r="179" spans="17:23">
      <c r="Q179" s="35" t="s">
        <v>1992</v>
      </c>
      <c r="R179" s="35">
        <v>9047647</v>
      </c>
      <c r="S179" s="35">
        <v>9105665</v>
      </c>
      <c r="T179"/>
      <c r="U179" s="35" t="s">
        <v>1992</v>
      </c>
      <c r="V179" s="35">
        <v>9047648</v>
      </c>
      <c r="W179" s="35">
        <v>9105666</v>
      </c>
    </row>
    <row r="180" spans="17:23">
      <c r="Q180" s="35" t="s">
        <v>1993</v>
      </c>
      <c r="R180" s="35">
        <v>9047662</v>
      </c>
      <c r="S180" s="35">
        <v>9105669</v>
      </c>
      <c r="T180"/>
      <c r="U180" s="35" t="s">
        <v>1993</v>
      </c>
      <c r="V180" s="35">
        <v>9047666</v>
      </c>
      <c r="W180" s="35">
        <v>9105670</v>
      </c>
    </row>
    <row r="181" spans="17:23">
      <c r="Q181" s="35" t="s">
        <v>1994</v>
      </c>
      <c r="R181" s="35">
        <v>9047735</v>
      </c>
      <c r="S181" s="35">
        <v>9105673</v>
      </c>
      <c r="T181"/>
      <c r="U181" s="35" t="s">
        <v>1994</v>
      </c>
      <c r="V181" s="35">
        <v>9047736</v>
      </c>
      <c r="W181" s="35">
        <v>9105674</v>
      </c>
    </row>
    <row r="182" spans="17:23">
      <c r="Q182" s="35" t="s">
        <v>1995</v>
      </c>
      <c r="R182" s="35">
        <v>9047751</v>
      </c>
      <c r="S182" s="35">
        <v>9105677</v>
      </c>
      <c r="T182"/>
      <c r="U182" s="35" t="s">
        <v>1995</v>
      </c>
      <c r="V182" s="35">
        <v>9047752</v>
      </c>
      <c r="W182" s="35">
        <v>9105678</v>
      </c>
    </row>
    <row r="183" spans="17:23">
      <c r="Q183" s="35" t="s">
        <v>1996</v>
      </c>
      <c r="R183" s="35">
        <v>9047770</v>
      </c>
      <c r="S183" s="35">
        <v>9105682</v>
      </c>
      <c r="T183"/>
      <c r="U183" s="35" t="s">
        <v>1996</v>
      </c>
      <c r="V183" s="35">
        <v>9047771</v>
      </c>
      <c r="W183" s="35">
        <v>9105683</v>
      </c>
    </row>
    <row r="184" spans="17:23">
      <c r="Q184" s="39" t="s">
        <v>1997</v>
      </c>
      <c r="R184" s="35">
        <v>9047774</v>
      </c>
      <c r="S184" s="35">
        <v>9105686</v>
      </c>
      <c r="T184"/>
      <c r="U184" s="39" t="s">
        <v>1997</v>
      </c>
      <c r="V184" s="35">
        <v>9047775</v>
      </c>
      <c r="W184" s="35">
        <v>9105687</v>
      </c>
    </row>
    <row r="185" spans="17:23">
      <c r="Q185" s="401"/>
      <c r="R185" s="401"/>
      <c r="S185" s="401"/>
      <c r="T185"/>
      <c r="U185"/>
      <c r="V185"/>
      <c r="W185"/>
    </row>
    <row r="186" spans="17:23">
      <c r="Q186" s="405" t="s">
        <v>2004</v>
      </c>
      <c r="R186" s="406"/>
      <c r="S186" s="406"/>
      <c r="T186"/>
      <c r="U186" s="405" t="s">
        <v>2005</v>
      </c>
      <c r="V186" s="406"/>
      <c r="W186" s="406"/>
    </row>
    <row r="187" spans="17:23">
      <c r="Q187" s="35"/>
      <c r="R187" s="35" t="s">
        <v>2010</v>
      </c>
      <c r="S187" s="35" t="s">
        <v>2011</v>
      </c>
      <c r="T187"/>
      <c r="U187" s="35"/>
      <c r="V187" s="35" t="s">
        <v>1983</v>
      </c>
      <c r="W187" s="35" t="s">
        <v>1982</v>
      </c>
    </row>
    <row r="188" spans="17:23">
      <c r="Q188" s="35" t="s">
        <v>1991</v>
      </c>
      <c r="R188" s="35">
        <v>9111359</v>
      </c>
      <c r="S188" s="35">
        <v>9270469</v>
      </c>
      <c r="T188"/>
      <c r="U188" s="35" t="s">
        <v>1991</v>
      </c>
      <c r="V188" s="35">
        <v>9111360</v>
      </c>
      <c r="W188" s="35">
        <v>9270470</v>
      </c>
    </row>
    <row r="189" spans="17:23">
      <c r="Q189" s="35" t="s">
        <v>1992</v>
      </c>
      <c r="R189" s="35">
        <v>9105123</v>
      </c>
      <c r="S189" s="35">
        <v>9270512</v>
      </c>
      <c r="T189"/>
      <c r="U189" s="35" t="s">
        <v>1992</v>
      </c>
      <c r="V189" s="35">
        <v>9105124</v>
      </c>
      <c r="W189" s="35">
        <v>9270513</v>
      </c>
    </row>
    <row r="190" spans="17:23">
      <c r="Q190" s="35" t="s">
        <v>1993</v>
      </c>
      <c r="R190" s="35">
        <v>9105929</v>
      </c>
      <c r="S190" s="35">
        <v>9264122</v>
      </c>
      <c r="T190"/>
      <c r="U190" s="35" t="s">
        <v>1993</v>
      </c>
      <c r="V190" s="35">
        <v>9105931</v>
      </c>
      <c r="W190" s="35">
        <v>9264123</v>
      </c>
    </row>
    <row r="191" spans="17:23">
      <c r="Q191" s="35" t="s">
        <v>1994</v>
      </c>
      <c r="R191" s="35">
        <v>9105121</v>
      </c>
      <c r="S191" s="35">
        <v>9270520</v>
      </c>
      <c r="T191"/>
      <c r="U191" s="35" t="s">
        <v>1994</v>
      </c>
      <c r="V191" s="35">
        <v>9105122</v>
      </c>
      <c r="W191" s="35">
        <v>9270531</v>
      </c>
    </row>
    <row r="192" spans="17:23">
      <c r="Q192" s="35" t="s">
        <v>1995</v>
      </c>
      <c r="R192" s="35">
        <v>9105907</v>
      </c>
      <c r="S192" s="35">
        <v>9270532</v>
      </c>
      <c r="T192"/>
      <c r="U192" s="35" t="s">
        <v>1995</v>
      </c>
      <c r="V192" s="35">
        <v>9105908</v>
      </c>
      <c r="W192" s="35">
        <v>9270533</v>
      </c>
    </row>
    <row r="193" spans="17:25">
      <c r="Q193" s="35" t="s">
        <v>1996</v>
      </c>
      <c r="R193" s="35">
        <v>9105118</v>
      </c>
      <c r="S193" s="35">
        <v>9270534</v>
      </c>
      <c r="T193"/>
      <c r="U193" s="35" t="s">
        <v>1996</v>
      </c>
      <c r="V193" s="35">
        <v>9105119</v>
      </c>
      <c r="W193" s="35">
        <v>9270535</v>
      </c>
    </row>
    <row r="194" spans="17:25">
      <c r="Q194" s="39" t="s">
        <v>1997</v>
      </c>
      <c r="R194" s="35">
        <v>9111355</v>
      </c>
      <c r="S194" s="35">
        <v>9270537</v>
      </c>
      <c r="T194"/>
      <c r="U194" s="39" t="s">
        <v>1997</v>
      </c>
      <c r="V194" s="35">
        <v>9111356</v>
      </c>
      <c r="W194" s="35">
        <v>9270538</v>
      </c>
    </row>
    <row r="197" spans="17:25">
      <c r="Q197" s="52" t="e">
        <f>VLOOKUP(S162,CHOOSE(IF(Q150="1",1,IF(Q150="2",2,3)),Q202:S208,Q178:S184,Q188:S194),MATCH(Q143,Q167:S167,0),0)</f>
        <v>#N/A</v>
      </c>
    </row>
    <row r="200" spans="17:25">
      <c r="Q200" s="407" t="s">
        <v>2012</v>
      </c>
      <c r="R200" s="407"/>
      <c r="S200" s="407"/>
      <c r="T200" s="407"/>
      <c r="V200" s="407" t="s">
        <v>2012</v>
      </c>
      <c r="W200" s="407"/>
      <c r="X200" s="407"/>
      <c r="Y200" s="407"/>
    </row>
    <row r="201" spans="17:25">
      <c r="Q201" s="2" t="s">
        <v>2006</v>
      </c>
      <c r="R201" s="2" t="s">
        <v>2007</v>
      </c>
      <c r="S201" s="2" t="s">
        <v>2009</v>
      </c>
      <c r="T201" s="2" t="s">
        <v>2008</v>
      </c>
      <c r="V201" s="2" t="s">
        <v>2006</v>
      </c>
      <c r="W201" s="2" t="s">
        <v>2007</v>
      </c>
      <c r="X201" s="2" t="s">
        <v>2009</v>
      </c>
      <c r="Y201" s="2" t="s">
        <v>2008</v>
      </c>
    </row>
    <row r="202" spans="17:25">
      <c r="Q202" s="2">
        <v>1</v>
      </c>
      <c r="R202" s="2">
        <v>1</v>
      </c>
      <c r="S202" s="2" t="s">
        <v>1902</v>
      </c>
      <c r="T202" s="2">
        <v>0</v>
      </c>
      <c r="V202" s="2">
        <v>1</v>
      </c>
      <c r="W202" s="2">
        <v>1</v>
      </c>
      <c r="X202" s="2" t="s">
        <v>1902</v>
      </c>
      <c r="Y202" s="2">
        <v>0</v>
      </c>
    </row>
    <row r="203" spans="17:25">
      <c r="Q203" s="2">
        <v>1</v>
      </c>
      <c r="R203" s="2">
        <v>1</v>
      </c>
      <c r="S203" s="2" t="s">
        <v>1902</v>
      </c>
      <c r="T203" s="2" t="s">
        <v>1991</v>
      </c>
      <c r="V203" s="2">
        <v>1</v>
      </c>
      <c r="W203" s="2">
        <v>1</v>
      </c>
      <c r="X203" s="2" t="s">
        <v>1902</v>
      </c>
      <c r="Y203" s="2" t="s">
        <v>1991</v>
      </c>
    </row>
    <row r="204" spans="17:25">
      <c r="Q204" s="2">
        <v>1</v>
      </c>
      <c r="R204" s="2">
        <v>1</v>
      </c>
      <c r="S204" s="2" t="s">
        <v>1902</v>
      </c>
      <c r="T204" s="2" t="s">
        <v>1992</v>
      </c>
      <c r="V204" s="2">
        <v>1</v>
      </c>
      <c r="W204" s="2">
        <v>1</v>
      </c>
      <c r="X204" s="2" t="s">
        <v>1902</v>
      </c>
      <c r="Y204" s="2" t="s">
        <v>1992</v>
      </c>
    </row>
    <row r="205" spans="17:25">
      <c r="Q205" s="2">
        <v>1</v>
      </c>
      <c r="R205" s="2">
        <v>1</v>
      </c>
      <c r="S205" s="2" t="s">
        <v>1902</v>
      </c>
      <c r="T205" s="2" t="s">
        <v>1993</v>
      </c>
      <c r="V205" s="2">
        <v>1</v>
      </c>
      <c r="W205" s="2">
        <v>1</v>
      </c>
      <c r="X205" s="2" t="s">
        <v>1902</v>
      </c>
      <c r="Y205" s="2" t="s">
        <v>1993</v>
      </c>
    </row>
    <row r="206" spans="17:25">
      <c r="Q206" s="2">
        <v>1</v>
      </c>
      <c r="R206" s="2">
        <v>1</v>
      </c>
      <c r="S206" s="2" t="s">
        <v>1902</v>
      </c>
      <c r="T206" s="2" t="s">
        <v>1994</v>
      </c>
      <c r="V206" s="2">
        <v>1</v>
      </c>
      <c r="W206" s="2">
        <v>1</v>
      </c>
      <c r="X206" s="2" t="s">
        <v>1902</v>
      </c>
      <c r="Y206" s="2" t="s">
        <v>1994</v>
      </c>
    </row>
    <row r="207" spans="17:25">
      <c r="Q207" s="2">
        <v>1</v>
      </c>
      <c r="R207" s="2">
        <v>1</v>
      </c>
      <c r="S207" s="2" t="s">
        <v>1902</v>
      </c>
      <c r="T207" s="2" t="s">
        <v>1995</v>
      </c>
      <c r="V207" s="2">
        <v>1</v>
      </c>
      <c r="W207" s="2">
        <v>1</v>
      </c>
      <c r="X207" s="2" t="s">
        <v>1902</v>
      </c>
      <c r="Y207" s="2" t="s">
        <v>1995</v>
      </c>
    </row>
    <row r="208" spans="17:25">
      <c r="Q208" s="2">
        <v>1</v>
      </c>
      <c r="R208" s="2">
        <v>1</v>
      </c>
      <c r="S208" s="2" t="s">
        <v>1902</v>
      </c>
      <c r="T208" s="2" t="s">
        <v>1996</v>
      </c>
      <c r="V208" s="2">
        <v>1</v>
      </c>
      <c r="W208" s="2">
        <v>1</v>
      </c>
      <c r="X208" s="2" t="s">
        <v>1902</v>
      </c>
      <c r="Y208" s="2" t="s">
        <v>1996</v>
      </c>
    </row>
    <row r="209" spans="17:25">
      <c r="Q209" s="2">
        <v>1</v>
      </c>
      <c r="R209" s="2">
        <v>1</v>
      </c>
      <c r="S209" s="2" t="s">
        <v>1902</v>
      </c>
      <c r="T209" s="2" t="s">
        <v>1997</v>
      </c>
      <c r="V209" s="2">
        <v>1</v>
      </c>
      <c r="W209" s="2">
        <v>1</v>
      </c>
      <c r="X209" s="2" t="s">
        <v>1902</v>
      </c>
      <c r="Y209" s="2" t="s">
        <v>1997</v>
      </c>
    </row>
    <row r="210" spans="17:25">
      <c r="Q210" s="2">
        <v>1</v>
      </c>
      <c r="R210" s="2">
        <v>2</v>
      </c>
      <c r="S210" s="2" t="s">
        <v>1902</v>
      </c>
      <c r="T210" s="2">
        <v>0</v>
      </c>
      <c r="V210" s="2">
        <v>1</v>
      </c>
      <c r="W210" s="2">
        <v>2</v>
      </c>
      <c r="X210" s="2" t="s">
        <v>1902</v>
      </c>
      <c r="Y210" s="2">
        <v>0</v>
      </c>
    </row>
    <row r="211" spans="17:25">
      <c r="Q211" s="2">
        <v>1</v>
      </c>
      <c r="R211" s="2">
        <v>2</v>
      </c>
      <c r="S211" s="2" t="s">
        <v>1902</v>
      </c>
      <c r="T211" s="2" t="s">
        <v>1991</v>
      </c>
      <c r="V211" s="2">
        <v>1</v>
      </c>
      <c r="W211" s="2">
        <v>2</v>
      </c>
      <c r="X211" s="2" t="s">
        <v>1902</v>
      </c>
      <c r="Y211" s="2" t="s">
        <v>1991</v>
      </c>
    </row>
    <row r="212" spans="17:25">
      <c r="Q212" s="2">
        <v>1</v>
      </c>
      <c r="R212" s="2">
        <v>2</v>
      </c>
      <c r="S212" s="2" t="s">
        <v>1902</v>
      </c>
      <c r="T212" s="2" t="s">
        <v>1992</v>
      </c>
      <c r="V212" s="2">
        <v>1</v>
      </c>
      <c r="W212" s="2">
        <v>2</v>
      </c>
      <c r="X212" s="2" t="s">
        <v>1902</v>
      </c>
      <c r="Y212" s="2" t="s">
        <v>1992</v>
      </c>
    </row>
    <row r="213" spans="17:25">
      <c r="Q213" s="2">
        <v>1</v>
      </c>
      <c r="R213" s="2">
        <v>2</v>
      </c>
      <c r="S213" s="2" t="s">
        <v>1902</v>
      </c>
      <c r="T213" s="2" t="s">
        <v>1993</v>
      </c>
      <c r="V213" s="2">
        <v>1</v>
      </c>
      <c r="W213" s="2">
        <v>2</v>
      </c>
      <c r="X213" s="2" t="s">
        <v>1902</v>
      </c>
      <c r="Y213" s="2" t="s">
        <v>1993</v>
      </c>
    </row>
    <row r="214" spans="17:25">
      <c r="Q214" s="2">
        <v>1</v>
      </c>
      <c r="R214" s="2">
        <v>2</v>
      </c>
      <c r="S214" s="2" t="s">
        <v>1902</v>
      </c>
      <c r="T214" s="2" t="s">
        <v>1994</v>
      </c>
      <c r="V214" s="2">
        <v>1</v>
      </c>
      <c r="W214" s="2">
        <v>2</v>
      </c>
      <c r="X214" s="2" t="s">
        <v>1902</v>
      </c>
      <c r="Y214" s="2" t="s">
        <v>1994</v>
      </c>
    </row>
    <row r="215" spans="17:25">
      <c r="Q215" s="2">
        <v>1</v>
      </c>
      <c r="R215" s="2">
        <v>2</v>
      </c>
      <c r="S215" s="2" t="s">
        <v>1902</v>
      </c>
      <c r="T215" s="2" t="s">
        <v>1995</v>
      </c>
      <c r="V215" s="2">
        <v>1</v>
      </c>
      <c r="W215" s="2">
        <v>2</v>
      </c>
      <c r="X215" s="2" t="s">
        <v>1902</v>
      </c>
      <c r="Y215" s="2" t="s">
        <v>1995</v>
      </c>
    </row>
    <row r="216" spans="17:25">
      <c r="Q216" s="2">
        <v>1</v>
      </c>
      <c r="R216" s="2">
        <v>2</v>
      </c>
      <c r="S216" s="2" t="s">
        <v>1902</v>
      </c>
      <c r="T216" s="2" t="s">
        <v>1996</v>
      </c>
      <c r="V216" s="2">
        <v>1</v>
      </c>
      <c r="W216" s="2">
        <v>2</v>
      </c>
      <c r="X216" s="2" t="s">
        <v>1902</v>
      </c>
      <c r="Y216" s="2" t="s">
        <v>1996</v>
      </c>
    </row>
    <row r="217" spans="17:25">
      <c r="Q217" s="2">
        <v>1</v>
      </c>
      <c r="R217" s="2">
        <v>2</v>
      </c>
      <c r="S217" s="2" t="s">
        <v>1902</v>
      </c>
      <c r="T217" s="2" t="s">
        <v>1997</v>
      </c>
      <c r="V217" s="2">
        <v>1</v>
      </c>
      <c r="W217" s="2">
        <v>2</v>
      </c>
      <c r="X217" s="2" t="s">
        <v>1902</v>
      </c>
      <c r="Y217" s="2" t="s">
        <v>1997</v>
      </c>
    </row>
    <row r="218" spans="17:25">
      <c r="Q218" s="2">
        <v>1</v>
      </c>
      <c r="R218" s="2">
        <v>3</v>
      </c>
      <c r="S218" s="2" t="s">
        <v>1902</v>
      </c>
      <c r="T218" s="2">
        <v>0</v>
      </c>
      <c r="V218" s="2">
        <v>1</v>
      </c>
      <c r="W218" s="2">
        <v>3</v>
      </c>
      <c r="X218" s="2" t="s">
        <v>1902</v>
      </c>
      <c r="Y218" s="2">
        <v>0</v>
      </c>
    </row>
    <row r="219" spans="17:25">
      <c r="Q219" s="2">
        <v>1</v>
      </c>
      <c r="R219" s="2">
        <v>3</v>
      </c>
      <c r="S219" s="2" t="s">
        <v>1902</v>
      </c>
      <c r="T219" s="2" t="s">
        <v>1991</v>
      </c>
      <c r="V219" s="2">
        <v>1</v>
      </c>
      <c r="W219" s="2">
        <v>3</v>
      </c>
      <c r="X219" s="2" t="s">
        <v>1902</v>
      </c>
      <c r="Y219" s="2" t="s">
        <v>1991</v>
      </c>
    </row>
    <row r="220" spans="17:25">
      <c r="Q220" s="2">
        <v>1</v>
      </c>
      <c r="R220" s="2">
        <v>3</v>
      </c>
      <c r="S220" s="2" t="s">
        <v>1902</v>
      </c>
      <c r="T220" s="2" t="s">
        <v>1992</v>
      </c>
      <c r="V220" s="2">
        <v>1</v>
      </c>
      <c r="W220" s="2">
        <v>3</v>
      </c>
      <c r="X220" s="2" t="s">
        <v>1902</v>
      </c>
      <c r="Y220" s="2" t="s">
        <v>1992</v>
      </c>
    </row>
    <row r="221" spans="17:25">
      <c r="Q221" s="2">
        <v>1</v>
      </c>
      <c r="R221" s="2">
        <v>3</v>
      </c>
      <c r="S221" s="2" t="s">
        <v>1902</v>
      </c>
      <c r="T221" s="2" t="s">
        <v>1993</v>
      </c>
      <c r="V221" s="2">
        <v>1</v>
      </c>
      <c r="W221" s="2">
        <v>3</v>
      </c>
      <c r="X221" s="2" t="s">
        <v>1902</v>
      </c>
      <c r="Y221" s="2" t="s">
        <v>1993</v>
      </c>
    </row>
    <row r="222" spans="17:25">
      <c r="Q222" s="2">
        <v>1</v>
      </c>
      <c r="R222" s="2">
        <v>3</v>
      </c>
      <c r="S222" s="2" t="s">
        <v>1902</v>
      </c>
      <c r="T222" s="2" t="s">
        <v>1994</v>
      </c>
      <c r="V222" s="2">
        <v>1</v>
      </c>
      <c r="W222" s="2">
        <v>3</v>
      </c>
      <c r="X222" s="2" t="s">
        <v>1902</v>
      </c>
      <c r="Y222" s="2" t="s">
        <v>1994</v>
      </c>
    </row>
    <row r="223" spans="17:25">
      <c r="Q223" s="2">
        <v>1</v>
      </c>
      <c r="R223" s="2">
        <v>3</v>
      </c>
      <c r="S223" s="2" t="s">
        <v>1902</v>
      </c>
      <c r="T223" s="2" t="s">
        <v>1995</v>
      </c>
      <c r="V223" s="2">
        <v>1</v>
      </c>
      <c r="W223" s="2">
        <v>3</v>
      </c>
      <c r="X223" s="2" t="s">
        <v>1902</v>
      </c>
      <c r="Y223" s="2" t="s">
        <v>1995</v>
      </c>
    </row>
    <row r="224" spans="17:25">
      <c r="Q224" s="2">
        <v>1</v>
      </c>
      <c r="R224" s="2">
        <v>3</v>
      </c>
      <c r="S224" s="2" t="s">
        <v>1902</v>
      </c>
      <c r="T224" s="2" t="s">
        <v>1996</v>
      </c>
      <c r="V224" s="2">
        <v>1</v>
      </c>
      <c r="W224" s="2">
        <v>3</v>
      </c>
      <c r="X224" s="2" t="s">
        <v>1902</v>
      </c>
      <c r="Y224" s="2" t="s">
        <v>1996</v>
      </c>
    </row>
    <row r="225" spans="17:25">
      <c r="Q225" s="2">
        <v>1</v>
      </c>
      <c r="R225" s="2">
        <v>3</v>
      </c>
      <c r="S225" s="2" t="s">
        <v>1902</v>
      </c>
      <c r="T225" s="2" t="s">
        <v>1997</v>
      </c>
      <c r="V225" s="2">
        <v>1</v>
      </c>
      <c r="W225" s="2">
        <v>3</v>
      </c>
      <c r="X225" s="2" t="s">
        <v>1902</v>
      </c>
      <c r="Y225" s="2" t="s">
        <v>1997</v>
      </c>
    </row>
    <row r="226" spans="17:25">
      <c r="Q226" s="2">
        <v>1</v>
      </c>
      <c r="R226" s="2">
        <v>4</v>
      </c>
      <c r="S226" s="2" t="s">
        <v>1902</v>
      </c>
      <c r="T226" s="2">
        <v>0</v>
      </c>
      <c r="V226" s="2">
        <v>1</v>
      </c>
      <c r="W226" s="2">
        <v>4</v>
      </c>
      <c r="X226" s="2" t="s">
        <v>1902</v>
      </c>
      <c r="Y226" s="2">
        <v>0</v>
      </c>
    </row>
    <row r="227" spans="17:25">
      <c r="Q227" s="2">
        <v>1</v>
      </c>
      <c r="R227" s="2">
        <v>4</v>
      </c>
      <c r="S227" s="2" t="s">
        <v>1902</v>
      </c>
      <c r="T227" s="2" t="s">
        <v>1991</v>
      </c>
      <c r="V227" s="2">
        <v>1</v>
      </c>
      <c r="W227" s="2">
        <v>4</v>
      </c>
      <c r="X227" s="2" t="s">
        <v>1902</v>
      </c>
      <c r="Y227" s="2" t="s">
        <v>1991</v>
      </c>
    </row>
    <row r="228" spans="17:25">
      <c r="Q228" s="2">
        <v>1</v>
      </c>
      <c r="R228" s="2">
        <v>4</v>
      </c>
      <c r="S228" s="2" t="s">
        <v>1902</v>
      </c>
      <c r="T228" s="2" t="s">
        <v>1992</v>
      </c>
      <c r="V228" s="2">
        <v>1</v>
      </c>
      <c r="W228" s="2">
        <v>4</v>
      </c>
      <c r="X228" s="2" t="s">
        <v>1902</v>
      </c>
      <c r="Y228" s="2" t="s">
        <v>1992</v>
      </c>
    </row>
    <row r="229" spans="17:25">
      <c r="Q229" s="2">
        <v>1</v>
      </c>
      <c r="R229" s="2">
        <v>4</v>
      </c>
      <c r="S229" s="2" t="s">
        <v>1902</v>
      </c>
      <c r="T229" s="2" t="s">
        <v>1993</v>
      </c>
      <c r="V229" s="2">
        <v>1</v>
      </c>
      <c r="W229" s="2">
        <v>4</v>
      </c>
      <c r="X229" s="2" t="s">
        <v>1902</v>
      </c>
      <c r="Y229" s="2" t="s">
        <v>1993</v>
      </c>
    </row>
    <row r="230" spans="17:25">
      <c r="Q230" s="2">
        <v>1</v>
      </c>
      <c r="R230" s="2">
        <v>4</v>
      </c>
      <c r="S230" s="2" t="s">
        <v>1902</v>
      </c>
      <c r="T230" s="2" t="s">
        <v>1994</v>
      </c>
      <c r="V230" s="2">
        <v>1</v>
      </c>
      <c r="W230" s="2">
        <v>4</v>
      </c>
      <c r="X230" s="2" t="s">
        <v>1902</v>
      </c>
      <c r="Y230" s="2" t="s">
        <v>1994</v>
      </c>
    </row>
    <row r="231" spans="17:25">
      <c r="Q231" s="2">
        <v>1</v>
      </c>
      <c r="R231" s="2">
        <v>4</v>
      </c>
      <c r="S231" s="2" t="s">
        <v>1902</v>
      </c>
      <c r="T231" s="2" t="s">
        <v>1995</v>
      </c>
      <c r="V231" s="2">
        <v>1</v>
      </c>
      <c r="W231" s="2">
        <v>4</v>
      </c>
      <c r="X231" s="2" t="s">
        <v>1902</v>
      </c>
      <c r="Y231" s="2" t="s">
        <v>1995</v>
      </c>
    </row>
    <row r="232" spans="17:25">
      <c r="Q232" s="2">
        <v>1</v>
      </c>
      <c r="R232" s="2">
        <v>4</v>
      </c>
      <c r="S232" s="2" t="s">
        <v>1902</v>
      </c>
      <c r="T232" s="2" t="s">
        <v>1996</v>
      </c>
      <c r="V232" s="2">
        <v>1</v>
      </c>
      <c r="W232" s="2">
        <v>4</v>
      </c>
      <c r="X232" s="2" t="s">
        <v>1902</v>
      </c>
      <c r="Y232" s="2" t="s">
        <v>1996</v>
      </c>
    </row>
    <row r="233" spans="17:25">
      <c r="Q233" s="2">
        <v>1</v>
      </c>
      <c r="R233" s="2">
        <v>4</v>
      </c>
      <c r="S233" s="2" t="s">
        <v>1902</v>
      </c>
      <c r="T233" s="2" t="s">
        <v>1997</v>
      </c>
      <c r="V233" s="2">
        <v>1</v>
      </c>
      <c r="W233" s="2">
        <v>4</v>
      </c>
      <c r="X233" s="2" t="s">
        <v>1902</v>
      </c>
      <c r="Y233" s="2" t="s">
        <v>1997</v>
      </c>
    </row>
    <row r="234" spans="17:25">
      <c r="Q234" s="2">
        <v>2</v>
      </c>
      <c r="R234" s="2">
        <v>1</v>
      </c>
      <c r="S234" s="2" t="s">
        <v>1902</v>
      </c>
      <c r="T234" s="2">
        <v>0</v>
      </c>
      <c r="V234" s="2">
        <v>2</v>
      </c>
      <c r="W234" s="2">
        <v>1</v>
      </c>
      <c r="X234" s="2" t="s">
        <v>1902</v>
      </c>
      <c r="Y234" s="2">
        <v>0</v>
      </c>
    </row>
    <row r="235" spans="17:25">
      <c r="Q235" s="2">
        <v>2</v>
      </c>
      <c r="R235" s="2">
        <v>1</v>
      </c>
      <c r="S235" s="2" t="s">
        <v>1902</v>
      </c>
      <c r="T235" s="2" t="s">
        <v>1991</v>
      </c>
      <c r="V235" s="2">
        <v>2</v>
      </c>
      <c r="W235" s="2">
        <v>1</v>
      </c>
      <c r="X235" s="2" t="s">
        <v>1902</v>
      </c>
      <c r="Y235" s="2" t="s">
        <v>1991</v>
      </c>
    </row>
    <row r="236" spans="17:25">
      <c r="Q236" s="2">
        <v>2</v>
      </c>
      <c r="R236" s="2">
        <v>1</v>
      </c>
      <c r="S236" s="2" t="s">
        <v>1902</v>
      </c>
      <c r="T236" s="2" t="s">
        <v>1992</v>
      </c>
      <c r="V236" s="2">
        <v>2</v>
      </c>
      <c r="W236" s="2">
        <v>1</v>
      </c>
      <c r="X236" s="2" t="s">
        <v>1902</v>
      </c>
      <c r="Y236" s="2" t="s">
        <v>1992</v>
      </c>
    </row>
    <row r="237" spans="17:25">
      <c r="Q237" s="2">
        <v>2</v>
      </c>
      <c r="R237" s="2">
        <v>1</v>
      </c>
      <c r="S237" s="2" t="s">
        <v>1902</v>
      </c>
      <c r="T237" s="2" t="s">
        <v>1993</v>
      </c>
      <c r="V237" s="2">
        <v>2</v>
      </c>
      <c r="W237" s="2">
        <v>1</v>
      </c>
      <c r="X237" s="2" t="s">
        <v>1902</v>
      </c>
      <c r="Y237" s="2" t="s">
        <v>1993</v>
      </c>
    </row>
    <row r="238" spans="17:25">
      <c r="Q238" s="2">
        <v>2</v>
      </c>
      <c r="R238" s="2">
        <v>1</v>
      </c>
      <c r="S238" s="2" t="s">
        <v>1902</v>
      </c>
      <c r="T238" s="2" t="s">
        <v>1994</v>
      </c>
      <c r="V238" s="2">
        <v>2</v>
      </c>
      <c r="W238" s="2">
        <v>1</v>
      </c>
      <c r="X238" s="2" t="s">
        <v>1902</v>
      </c>
      <c r="Y238" s="2" t="s">
        <v>1994</v>
      </c>
    </row>
    <row r="239" spans="17:25">
      <c r="Q239" s="2">
        <v>2</v>
      </c>
      <c r="R239" s="2">
        <v>1</v>
      </c>
      <c r="S239" s="2" t="s">
        <v>1902</v>
      </c>
      <c r="T239" s="2" t="s">
        <v>1995</v>
      </c>
      <c r="V239" s="2">
        <v>2</v>
      </c>
      <c r="W239" s="2">
        <v>1</v>
      </c>
      <c r="X239" s="2" t="s">
        <v>1902</v>
      </c>
      <c r="Y239" s="2" t="s">
        <v>1995</v>
      </c>
    </row>
    <row r="240" spans="17:25">
      <c r="Q240" s="2">
        <v>2</v>
      </c>
      <c r="R240" s="2">
        <v>1</v>
      </c>
      <c r="S240" s="2" t="s">
        <v>1902</v>
      </c>
      <c r="T240" s="2" t="s">
        <v>1996</v>
      </c>
      <c r="V240" s="2">
        <v>2</v>
      </c>
      <c r="W240" s="2">
        <v>1</v>
      </c>
      <c r="X240" s="2" t="s">
        <v>1902</v>
      </c>
      <c r="Y240" s="2" t="s">
        <v>1996</v>
      </c>
    </row>
    <row r="241" spans="17:25">
      <c r="Q241" s="2">
        <v>2</v>
      </c>
      <c r="R241" s="2">
        <v>1</v>
      </c>
      <c r="S241" s="2" t="s">
        <v>1902</v>
      </c>
      <c r="T241" s="2" t="s">
        <v>1997</v>
      </c>
      <c r="V241" s="2">
        <v>2</v>
      </c>
      <c r="W241" s="2">
        <v>1</v>
      </c>
      <c r="X241" s="2" t="s">
        <v>1902</v>
      </c>
      <c r="Y241" s="2" t="s">
        <v>1997</v>
      </c>
    </row>
    <row r="242" spans="17:25">
      <c r="Q242" s="2">
        <v>2</v>
      </c>
      <c r="R242" s="2">
        <v>2</v>
      </c>
      <c r="S242" s="2" t="s">
        <v>1902</v>
      </c>
      <c r="T242" s="2">
        <v>0</v>
      </c>
      <c r="V242" s="2">
        <v>2</v>
      </c>
      <c r="W242" s="2">
        <v>2</v>
      </c>
      <c r="X242" s="2" t="s">
        <v>1902</v>
      </c>
      <c r="Y242" s="2">
        <v>0</v>
      </c>
    </row>
    <row r="243" spans="17:25">
      <c r="Q243" s="2">
        <v>2</v>
      </c>
      <c r="R243" s="2">
        <v>2</v>
      </c>
      <c r="S243" s="35">
        <v>9105635</v>
      </c>
      <c r="T243" s="2" t="s">
        <v>1991</v>
      </c>
      <c r="V243" s="2">
        <v>2</v>
      </c>
      <c r="W243" s="2">
        <v>2</v>
      </c>
      <c r="X243" s="35">
        <v>9105636</v>
      </c>
      <c r="Y243" s="2" t="s">
        <v>1991</v>
      </c>
    </row>
    <row r="244" spans="17:25">
      <c r="Q244" s="2">
        <v>2</v>
      </c>
      <c r="R244" s="2">
        <v>2</v>
      </c>
      <c r="S244" s="35">
        <v>9105639</v>
      </c>
      <c r="T244" s="2" t="s">
        <v>1992</v>
      </c>
      <c r="V244" s="2">
        <v>2</v>
      </c>
      <c r="W244" s="2">
        <v>2</v>
      </c>
      <c r="X244" s="35">
        <v>9105640</v>
      </c>
      <c r="Y244" s="2" t="s">
        <v>1992</v>
      </c>
    </row>
    <row r="245" spans="17:25">
      <c r="Q245" s="2">
        <v>2</v>
      </c>
      <c r="R245" s="2">
        <v>2</v>
      </c>
      <c r="S245" s="35">
        <v>9105643</v>
      </c>
      <c r="T245" s="2" t="s">
        <v>1993</v>
      </c>
      <c r="V245" s="2">
        <v>2</v>
      </c>
      <c r="W245" s="2">
        <v>2</v>
      </c>
      <c r="X245" s="35">
        <v>9105644</v>
      </c>
      <c r="Y245" s="2" t="s">
        <v>1993</v>
      </c>
    </row>
    <row r="246" spans="17:25">
      <c r="Q246" s="2">
        <v>2</v>
      </c>
      <c r="R246" s="2">
        <v>2</v>
      </c>
      <c r="S246" s="35">
        <v>9105647</v>
      </c>
      <c r="T246" s="2" t="s">
        <v>1994</v>
      </c>
      <c r="V246" s="2">
        <v>2</v>
      </c>
      <c r="W246" s="2">
        <v>2</v>
      </c>
      <c r="X246" s="35">
        <v>9105648</v>
      </c>
      <c r="Y246" s="2" t="s">
        <v>1994</v>
      </c>
    </row>
    <row r="247" spans="17:25">
      <c r="Q247" s="2">
        <v>2</v>
      </c>
      <c r="R247" s="2">
        <v>2</v>
      </c>
      <c r="S247" s="35">
        <v>9105651</v>
      </c>
      <c r="T247" s="2" t="s">
        <v>1995</v>
      </c>
      <c r="V247" s="2">
        <v>2</v>
      </c>
      <c r="W247" s="2">
        <v>2</v>
      </c>
      <c r="X247" s="35">
        <v>9105652</v>
      </c>
      <c r="Y247" s="2" t="s">
        <v>1995</v>
      </c>
    </row>
    <row r="248" spans="17:25">
      <c r="Q248" s="2">
        <v>2</v>
      </c>
      <c r="R248" s="2">
        <v>2</v>
      </c>
      <c r="S248" s="35">
        <v>9105655</v>
      </c>
      <c r="T248" s="2" t="s">
        <v>1996</v>
      </c>
      <c r="V248" s="2">
        <v>2</v>
      </c>
      <c r="W248" s="2">
        <v>2</v>
      </c>
      <c r="X248" s="35">
        <v>9105656</v>
      </c>
      <c r="Y248" s="2" t="s">
        <v>1996</v>
      </c>
    </row>
    <row r="249" spans="17:25">
      <c r="Q249" s="2">
        <v>2</v>
      </c>
      <c r="R249" s="2">
        <v>2</v>
      </c>
      <c r="S249" s="35">
        <v>9105659</v>
      </c>
      <c r="T249" s="2" t="s">
        <v>1997</v>
      </c>
      <c r="V249" s="2">
        <v>2</v>
      </c>
      <c r="W249" s="2">
        <v>2</v>
      </c>
      <c r="X249" s="35">
        <v>9105660</v>
      </c>
      <c r="Y249" s="2" t="s">
        <v>1997</v>
      </c>
    </row>
    <row r="250" spans="17:25">
      <c r="Q250" s="2">
        <v>2</v>
      </c>
      <c r="R250" s="2">
        <v>3</v>
      </c>
      <c r="S250" s="2" t="s">
        <v>1902</v>
      </c>
      <c r="T250" s="2">
        <v>0</v>
      </c>
      <c r="V250" s="2">
        <v>2</v>
      </c>
      <c r="W250" s="2">
        <v>3</v>
      </c>
      <c r="X250" s="2" t="s">
        <v>1902</v>
      </c>
      <c r="Y250" s="2">
        <v>0</v>
      </c>
    </row>
    <row r="251" spans="17:25">
      <c r="Q251" s="2">
        <v>2</v>
      </c>
      <c r="R251" s="2">
        <v>3</v>
      </c>
      <c r="S251" s="35">
        <v>9105661</v>
      </c>
      <c r="T251" s="2" t="s">
        <v>1991</v>
      </c>
      <c r="V251" s="2">
        <v>2</v>
      </c>
      <c r="W251" s="2">
        <v>3</v>
      </c>
      <c r="X251" s="35">
        <v>9105662</v>
      </c>
      <c r="Y251" s="2" t="s">
        <v>1991</v>
      </c>
    </row>
    <row r="252" spans="17:25">
      <c r="Q252" s="2">
        <v>2</v>
      </c>
      <c r="R252" s="2">
        <v>3</v>
      </c>
      <c r="S252" s="35">
        <v>9105665</v>
      </c>
      <c r="T252" s="2" t="s">
        <v>1992</v>
      </c>
      <c r="V252" s="2">
        <v>2</v>
      </c>
      <c r="W252" s="2">
        <v>3</v>
      </c>
      <c r="X252" s="35">
        <v>9105666</v>
      </c>
      <c r="Y252" s="2" t="s">
        <v>1992</v>
      </c>
    </row>
    <row r="253" spans="17:25">
      <c r="Q253" s="2">
        <v>2</v>
      </c>
      <c r="R253" s="2">
        <v>3</v>
      </c>
      <c r="S253" s="35">
        <v>9105669</v>
      </c>
      <c r="T253" s="2" t="s">
        <v>1993</v>
      </c>
      <c r="V253" s="2">
        <v>2</v>
      </c>
      <c r="W253" s="2">
        <v>3</v>
      </c>
      <c r="X253" s="35">
        <v>9105670</v>
      </c>
      <c r="Y253" s="2" t="s">
        <v>1993</v>
      </c>
    </row>
    <row r="254" spans="17:25">
      <c r="Q254" s="2">
        <v>2</v>
      </c>
      <c r="R254" s="2">
        <v>3</v>
      </c>
      <c r="S254" s="35">
        <v>9105673</v>
      </c>
      <c r="T254" s="2" t="s">
        <v>1994</v>
      </c>
      <c r="V254" s="2">
        <v>2</v>
      </c>
      <c r="W254" s="2">
        <v>3</v>
      </c>
      <c r="X254" s="35">
        <v>9105674</v>
      </c>
      <c r="Y254" s="2" t="s">
        <v>1994</v>
      </c>
    </row>
    <row r="255" spans="17:25">
      <c r="Q255" s="2">
        <v>2</v>
      </c>
      <c r="R255" s="2">
        <v>3</v>
      </c>
      <c r="S255" s="35">
        <v>9105677</v>
      </c>
      <c r="T255" s="2" t="s">
        <v>1995</v>
      </c>
      <c r="V255" s="2">
        <v>2</v>
      </c>
      <c r="W255" s="2">
        <v>3</v>
      </c>
      <c r="X255" s="35">
        <v>9105678</v>
      </c>
      <c r="Y255" s="2" t="s">
        <v>1995</v>
      </c>
    </row>
    <row r="256" spans="17:25">
      <c r="Q256" s="2">
        <v>2</v>
      </c>
      <c r="R256" s="2">
        <v>3</v>
      </c>
      <c r="S256" s="35">
        <v>9105682</v>
      </c>
      <c r="T256" s="2" t="s">
        <v>1996</v>
      </c>
      <c r="V256" s="2">
        <v>2</v>
      </c>
      <c r="W256" s="2">
        <v>3</v>
      </c>
      <c r="X256" s="35">
        <v>9105683</v>
      </c>
      <c r="Y256" s="2" t="s">
        <v>1996</v>
      </c>
    </row>
    <row r="257" spans="17:25">
      <c r="Q257" s="2">
        <v>2</v>
      </c>
      <c r="R257" s="2">
        <v>3</v>
      </c>
      <c r="S257" s="35">
        <v>9105686</v>
      </c>
      <c r="T257" s="2" t="s">
        <v>1997</v>
      </c>
      <c r="V257" s="2">
        <v>2</v>
      </c>
      <c r="W257" s="2">
        <v>3</v>
      </c>
      <c r="X257" s="35">
        <v>9105687</v>
      </c>
      <c r="Y257" s="2" t="s">
        <v>1997</v>
      </c>
    </row>
    <row r="258" spans="17:25">
      <c r="Q258" s="2">
        <v>2</v>
      </c>
      <c r="R258" s="2">
        <v>4</v>
      </c>
      <c r="S258" s="2" t="s">
        <v>1902</v>
      </c>
      <c r="T258" s="2">
        <v>0</v>
      </c>
      <c r="V258" s="2">
        <v>2</v>
      </c>
      <c r="W258" s="2">
        <v>4</v>
      </c>
      <c r="X258" s="2" t="s">
        <v>1902</v>
      </c>
      <c r="Y258" s="2">
        <v>0</v>
      </c>
    </row>
    <row r="259" spans="17:25">
      <c r="Q259" s="2">
        <v>2</v>
      </c>
      <c r="R259" s="2">
        <v>4</v>
      </c>
      <c r="S259" s="35">
        <v>9270469</v>
      </c>
      <c r="T259" s="2" t="s">
        <v>1991</v>
      </c>
      <c r="V259" s="2">
        <v>2</v>
      </c>
      <c r="W259" s="2">
        <v>4</v>
      </c>
      <c r="X259" s="35">
        <v>9270470</v>
      </c>
      <c r="Y259" s="2" t="s">
        <v>1991</v>
      </c>
    </row>
    <row r="260" spans="17:25">
      <c r="Q260" s="2">
        <v>2</v>
      </c>
      <c r="R260" s="2">
        <v>4</v>
      </c>
      <c r="S260" s="35">
        <v>9270512</v>
      </c>
      <c r="T260" s="2" t="s">
        <v>1992</v>
      </c>
      <c r="V260" s="2">
        <v>2</v>
      </c>
      <c r="W260" s="2">
        <v>4</v>
      </c>
      <c r="X260" s="35">
        <v>9270513</v>
      </c>
      <c r="Y260" s="2" t="s">
        <v>1992</v>
      </c>
    </row>
    <row r="261" spans="17:25">
      <c r="Q261" s="2">
        <v>2</v>
      </c>
      <c r="R261" s="2">
        <v>4</v>
      </c>
      <c r="S261" s="35">
        <v>9264122</v>
      </c>
      <c r="T261" s="2" t="s">
        <v>1993</v>
      </c>
      <c r="V261" s="2">
        <v>2</v>
      </c>
      <c r="W261" s="2">
        <v>4</v>
      </c>
      <c r="X261" s="35">
        <v>9264123</v>
      </c>
      <c r="Y261" s="2" t="s">
        <v>1993</v>
      </c>
    </row>
    <row r="262" spans="17:25">
      <c r="Q262" s="2">
        <v>2</v>
      </c>
      <c r="R262" s="2">
        <v>4</v>
      </c>
      <c r="S262" s="35">
        <v>9270520</v>
      </c>
      <c r="T262" s="2" t="s">
        <v>1994</v>
      </c>
      <c r="V262" s="2">
        <v>2</v>
      </c>
      <c r="W262" s="2">
        <v>4</v>
      </c>
      <c r="X262" s="35">
        <v>9270531</v>
      </c>
      <c r="Y262" s="2" t="s">
        <v>1994</v>
      </c>
    </row>
    <row r="263" spans="17:25">
      <c r="Q263" s="2">
        <v>2</v>
      </c>
      <c r="R263" s="2">
        <v>4</v>
      </c>
      <c r="S263" s="35">
        <v>9270532</v>
      </c>
      <c r="T263" s="2" t="s">
        <v>1995</v>
      </c>
      <c r="V263" s="2">
        <v>2</v>
      </c>
      <c r="W263" s="2">
        <v>4</v>
      </c>
      <c r="X263" s="35">
        <v>9270533</v>
      </c>
      <c r="Y263" s="2" t="s">
        <v>1995</v>
      </c>
    </row>
    <row r="264" spans="17:25">
      <c r="Q264" s="2">
        <v>2</v>
      </c>
      <c r="R264" s="2">
        <v>4</v>
      </c>
      <c r="S264" s="35">
        <v>9270534</v>
      </c>
      <c r="T264" s="2" t="s">
        <v>1996</v>
      </c>
      <c r="V264" s="2">
        <v>2</v>
      </c>
      <c r="W264" s="2">
        <v>4</v>
      </c>
      <c r="X264" s="35">
        <v>9270535</v>
      </c>
      <c r="Y264" s="2" t="s">
        <v>1996</v>
      </c>
    </row>
    <row r="265" spans="17:25">
      <c r="Q265" s="2">
        <v>2</v>
      </c>
      <c r="R265" s="2">
        <v>4</v>
      </c>
      <c r="S265" s="35">
        <v>9270537</v>
      </c>
      <c r="T265" s="2" t="s">
        <v>1997</v>
      </c>
      <c r="V265" s="2">
        <v>2</v>
      </c>
      <c r="W265" s="2">
        <v>4</v>
      </c>
      <c r="X265" s="35">
        <v>9270538</v>
      </c>
      <c r="Y265" s="2" t="s">
        <v>1997</v>
      </c>
    </row>
    <row r="266" spans="17:25">
      <c r="Q266" s="2">
        <v>3</v>
      </c>
      <c r="R266" s="2">
        <v>1</v>
      </c>
      <c r="S266" s="2" t="s">
        <v>1902</v>
      </c>
      <c r="T266" s="2">
        <v>0</v>
      </c>
      <c r="V266" s="2">
        <v>3</v>
      </c>
      <c r="W266" s="2">
        <v>1</v>
      </c>
      <c r="X266" s="2" t="s">
        <v>1902</v>
      </c>
      <c r="Y266" s="2">
        <v>0</v>
      </c>
    </row>
    <row r="267" spans="17:25">
      <c r="Q267" s="2">
        <v>3</v>
      </c>
      <c r="R267" s="2">
        <v>1</v>
      </c>
      <c r="S267" s="35" t="s">
        <v>1902</v>
      </c>
      <c r="T267" s="2" t="s">
        <v>1991</v>
      </c>
      <c r="V267" s="2">
        <v>3</v>
      </c>
      <c r="W267" s="2">
        <v>1</v>
      </c>
      <c r="X267" s="35" t="s">
        <v>1902</v>
      </c>
      <c r="Y267" s="2" t="s">
        <v>1991</v>
      </c>
    </row>
    <row r="268" spans="17:25">
      <c r="Q268" s="2">
        <v>3</v>
      </c>
      <c r="R268" s="2">
        <v>1</v>
      </c>
      <c r="S268" s="35" t="s">
        <v>1902</v>
      </c>
      <c r="T268" s="2" t="s">
        <v>1992</v>
      </c>
      <c r="V268" s="2">
        <v>3</v>
      </c>
      <c r="W268" s="2">
        <v>1</v>
      </c>
      <c r="X268" s="35" t="s">
        <v>1902</v>
      </c>
      <c r="Y268" s="2" t="s">
        <v>1992</v>
      </c>
    </row>
    <row r="269" spans="17:25">
      <c r="Q269" s="2">
        <v>3</v>
      </c>
      <c r="R269" s="2">
        <v>1</v>
      </c>
      <c r="S269" s="35" t="s">
        <v>1902</v>
      </c>
      <c r="T269" s="2" t="s">
        <v>1993</v>
      </c>
      <c r="V269" s="2">
        <v>3</v>
      </c>
      <c r="W269" s="2">
        <v>1</v>
      </c>
      <c r="X269" s="35" t="s">
        <v>1902</v>
      </c>
      <c r="Y269" s="2" t="s">
        <v>1993</v>
      </c>
    </row>
    <row r="270" spans="17:25">
      <c r="Q270" s="2">
        <v>3</v>
      </c>
      <c r="R270" s="2">
        <v>1</v>
      </c>
      <c r="S270" s="35" t="s">
        <v>1902</v>
      </c>
      <c r="T270" s="2" t="s">
        <v>1994</v>
      </c>
      <c r="V270" s="2">
        <v>3</v>
      </c>
      <c r="W270" s="2">
        <v>1</v>
      </c>
      <c r="X270" s="35" t="s">
        <v>1902</v>
      </c>
      <c r="Y270" s="2" t="s">
        <v>1994</v>
      </c>
    </row>
    <row r="271" spans="17:25">
      <c r="Q271" s="2">
        <v>3</v>
      </c>
      <c r="R271" s="2">
        <v>1</v>
      </c>
      <c r="S271" s="35" t="s">
        <v>1902</v>
      </c>
      <c r="T271" s="2" t="s">
        <v>1995</v>
      </c>
      <c r="V271" s="2">
        <v>3</v>
      </c>
      <c r="W271" s="2">
        <v>1</v>
      </c>
      <c r="X271" s="35" t="s">
        <v>1902</v>
      </c>
      <c r="Y271" s="2" t="s">
        <v>1995</v>
      </c>
    </row>
    <row r="272" spans="17:25">
      <c r="Q272" s="2">
        <v>3</v>
      </c>
      <c r="R272" s="2">
        <v>1</v>
      </c>
      <c r="S272" s="35" t="s">
        <v>1902</v>
      </c>
      <c r="T272" s="2" t="s">
        <v>1996</v>
      </c>
      <c r="V272" s="2">
        <v>3</v>
      </c>
      <c r="W272" s="2">
        <v>1</v>
      </c>
      <c r="X272" s="35" t="s">
        <v>1902</v>
      </c>
      <c r="Y272" s="2" t="s">
        <v>1996</v>
      </c>
    </row>
    <row r="273" spans="17:25">
      <c r="Q273" s="2">
        <v>3</v>
      </c>
      <c r="R273" s="2">
        <v>1</v>
      </c>
      <c r="S273" s="35" t="s">
        <v>1902</v>
      </c>
      <c r="T273" s="2" t="s">
        <v>1997</v>
      </c>
      <c r="V273" s="2">
        <v>3</v>
      </c>
      <c r="W273" s="2">
        <v>1</v>
      </c>
      <c r="X273" s="35" t="s">
        <v>1902</v>
      </c>
      <c r="Y273" s="2" t="s">
        <v>1997</v>
      </c>
    </row>
    <row r="274" spans="17:25">
      <c r="Q274" s="2">
        <v>3</v>
      </c>
      <c r="R274" s="2">
        <v>2</v>
      </c>
      <c r="S274" s="2" t="s">
        <v>1902</v>
      </c>
      <c r="T274" s="2">
        <v>0</v>
      </c>
      <c r="V274" s="2">
        <v>3</v>
      </c>
      <c r="W274" s="2">
        <v>2</v>
      </c>
      <c r="X274" s="2" t="s">
        <v>1902</v>
      </c>
      <c r="Y274" s="2">
        <v>0</v>
      </c>
    </row>
    <row r="275" spans="17:25">
      <c r="Q275" s="2">
        <v>3</v>
      </c>
      <c r="R275" s="2">
        <v>2</v>
      </c>
      <c r="S275" s="35" t="s">
        <v>1902</v>
      </c>
      <c r="T275" s="2" t="s">
        <v>1991</v>
      </c>
      <c r="V275" s="2">
        <v>3</v>
      </c>
      <c r="W275" s="2">
        <v>2</v>
      </c>
      <c r="X275" s="35" t="s">
        <v>1902</v>
      </c>
      <c r="Y275" s="2" t="s">
        <v>1991</v>
      </c>
    </row>
    <row r="276" spans="17:25">
      <c r="Q276" s="2">
        <v>3</v>
      </c>
      <c r="R276" s="2">
        <v>2</v>
      </c>
      <c r="S276" s="35" t="s">
        <v>1902</v>
      </c>
      <c r="T276" s="2" t="s">
        <v>1992</v>
      </c>
      <c r="V276" s="2">
        <v>3</v>
      </c>
      <c r="W276" s="2">
        <v>2</v>
      </c>
      <c r="X276" s="35" t="s">
        <v>1902</v>
      </c>
      <c r="Y276" s="2" t="s">
        <v>1992</v>
      </c>
    </row>
    <row r="277" spans="17:25">
      <c r="Q277" s="2">
        <v>3</v>
      </c>
      <c r="R277" s="2">
        <v>2</v>
      </c>
      <c r="S277" s="35" t="s">
        <v>1902</v>
      </c>
      <c r="T277" s="2" t="s">
        <v>1993</v>
      </c>
      <c r="V277" s="2">
        <v>3</v>
      </c>
      <c r="W277" s="2">
        <v>2</v>
      </c>
      <c r="X277" s="35" t="s">
        <v>1902</v>
      </c>
      <c r="Y277" s="2" t="s">
        <v>1993</v>
      </c>
    </row>
    <row r="278" spans="17:25">
      <c r="Q278" s="2">
        <v>3</v>
      </c>
      <c r="R278" s="2">
        <v>2</v>
      </c>
      <c r="S278" s="35" t="s">
        <v>1902</v>
      </c>
      <c r="T278" s="2" t="s">
        <v>1994</v>
      </c>
      <c r="V278" s="2">
        <v>3</v>
      </c>
      <c r="W278" s="2">
        <v>2</v>
      </c>
      <c r="X278" s="35" t="s">
        <v>1902</v>
      </c>
      <c r="Y278" s="2" t="s">
        <v>1994</v>
      </c>
    </row>
    <row r="279" spans="17:25">
      <c r="Q279" s="2">
        <v>3</v>
      </c>
      <c r="R279" s="2">
        <v>2</v>
      </c>
      <c r="S279" s="35" t="s">
        <v>1902</v>
      </c>
      <c r="T279" s="2" t="s">
        <v>1995</v>
      </c>
      <c r="V279" s="2">
        <v>3</v>
      </c>
      <c r="W279" s="2">
        <v>2</v>
      </c>
      <c r="X279" s="35" t="s">
        <v>1902</v>
      </c>
      <c r="Y279" s="2" t="s">
        <v>1995</v>
      </c>
    </row>
    <row r="280" spans="17:25">
      <c r="Q280" s="2">
        <v>3</v>
      </c>
      <c r="R280" s="2">
        <v>2</v>
      </c>
      <c r="S280" s="35" t="s">
        <v>1902</v>
      </c>
      <c r="T280" s="2" t="s">
        <v>1996</v>
      </c>
      <c r="V280" s="2">
        <v>3</v>
      </c>
      <c r="W280" s="2">
        <v>2</v>
      </c>
      <c r="X280" s="35" t="s">
        <v>1902</v>
      </c>
      <c r="Y280" s="2" t="s">
        <v>1996</v>
      </c>
    </row>
    <row r="281" spans="17:25">
      <c r="Q281" s="2">
        <v>3</v>
      </c>
      <c r="R281" s="2">
        <v>2</v>
      </c>
      <c r="S281" s="35" t="s">
        <v>1902</v>
      </c>
      <c r="T281" s="2" t="s">
        <v>1997</v>
      </c>
      <c r="V281" s="2">
        <v>3</v>
      </c>
      <c r="W281" s="2">
        <v>2</v>
      </c>
      <c r="X281" s="35" t="s">
        <v>1902</v>
      </c>
      <c r="Y281" s="2" t="s">
        <v>1997</v>
      </c>
    </row>
    <row r="282" spans="17:25">
      <c r="Q282" s="2">
        <v>3</v>
      </c>
      <c r="R282" s="2">
        <v>3</v>
      </c>
      <c r="S282" s="2" t="s">
        <v>1902</v>
      </c>
      <c r="T282" s="2">
        <v>0</v>
      </c>
      <c r="V282" s="2">
        <v>3</v>
      </c>
      <c r="W282" s="2">
        <v>3</v>
      </c>
      <c r="X282" s="2" t="s">
        <v>1902</v>
      </c>
      <c r="Y282" s="2">
        <v>0</v>
      </c>
    </row>
    <row r="283" spans="17:25">
      <c r="Q283" s="2">
        <v>3</v>
      </c>
      <c r="R283" s="2">
        <v>3</v>
      </c>
      <c r="S283" s="35">
        <v>9049306</v>
      </c>
      <c r="T283" s="2" t="s">
        <v>1991</v>
      </c>
      <c r="V283" s="2">
        <v>3</v>
      </c>
      <c r="W283" s="2">
        <v>3</v>
      </c>
      <c r="X283" s="35">
        <v>9049307</v>
      </c>
      <c r="Y283" s="2" t="s">
        <v>1991</v>
      </c>
    </row>
    <row r="284" spans="17:25">
      <c r="Q284" s="2">
        <v>3</v>
      </c>
      <c r="R284" s="2">
        <v>3</v>
      </c>
      <c r="S284" s="35">
        <v>9047647</v>
      </c>
      <c r="T284" s="2" t="s">
        <v>1992</v>
      </c>
      <c r="V284" s="2">
        <v>3</v>
      </c>
      <c r="W284" s="2">
        <v>3</v>
      </c>
      <c r="X284" s="35">
        <v>9047648</v>
      </c>
      <c r="Y284" s="2" t="s">
        <v>1992</v>
      </c>
    </row>
    <row r="285" spans="17:25">
      <c r="Q285" s="2">
        <v>3</v>
      </c>
      <c r="R285" s="2">
        <v>3</v>
      </c>
      <c r="S285" s="35">
        <v>9047662</v>
      </c>
      <c r="T285" s="2" t="s">
        <v>1993</v>
      </c>
      <c r="V285" s="2">
        <v>3</v>
      </c>
      <c r="W285" s="2">
        <v>3</v>
      </c>
      <c r="X285" s="35">
        <v>9047666</v>
      </c>
      <c r="Y285" s="2" t="s">
        <v>1993</v>
      </c>
    </row>
    <row r="286" spans="17:25">
      <c r="Q286" s="2">
        <v>3</v>
      </c>
      <c r="R286" s="2">
        <v>3</v>
      </c>
      <c r="S286" s="35">
        <v>9047735</v>
      </c>
      <c r="T286" s="2" t="s">
        <v>1994</v>
      </c>
      <c r="V286" s="2">
        <v>3</v>
      </c>
      <c r="W286" s="2">
        <v>3</v>
      </c>
      <c r="X286" s="35">
        <v>9047736</v>
      </c>
      <c r="Y286" s="2" t="s">
        <v>1994</v>
      </c>
    </row>
    <row r="287" spans="17:25">
      <c r="Q287" s="2">
        <v>3</v>
      </c>
      <c r="R287" s="2">
        <v>3</v>
      </c>
      <c r="S287" s="35">
        <v>9047751</v>
      </c>
      <c r="T287" s="2" t="s">
        <v>1995</v>
      </c>
      <c r="V287" s="2">
        <v>3</v>
      </c>
      <c r="W287" s="2">
        <v>3</v>
      </c>
      <c r="X287" s="35">
        <v>9047752</v>
      </c>
      <c r="Y287" s="2" t="s">
        <v>1995</v>
      </c>
    </row>
    <row r="288" spans="17:25">
      <c r="Q288" s="2">
        <v>3</v>
      </c>
      <c r="R288" s="2">
        <v>3</v>
      </c>
      <c r="S288" s="35">
        <v>9047770</v>
      </c>
      <c r="T288" s="2" t="s">
        <v>1996</v>
      </c>
      <c r="V288" s="2">
        <v>3</v>
      </c>
      <c r="W288" s="2">
        <v>3</v>
      </c>
      <c r="X288" s="35">
        <v>9047771</v>
      </c>
      <c r="Y288" s="2" t="s">
        <v>1996</v>
      </c>
    </row>
    <row r="289" spans="17:25">
      <c r="Q289" s="2">
        <v>3</v>
      </c>
      <c r="R289" s="2">
        <v>3</v>
      </c>
      <c r="S289" s="35">
        <v>9047774</v>
      </c>
      <c r="T289" s="2" t="s">
        <v>1997</v>
      </c>
      <c r="V289" s="2">
        <v>3</v>
      </c>
      <c r="W289" s="2">
        <v>3</v>
      </c>
      <c r="X289" s="35">
        <v>9047775</v>
      </c>
      <c r="Y289" s="2" t="s">
        <v>1997</v>
      </c>
    </row>
    <row r="290" spans="17:25">
      <c r="Q290" s="2">
        <v>3</v>
      </c>
      <c r="R290" s="2">
        <v>4</v>
      </c>
      <c r="S290" s="2" t="s">
        <v>1902</v>
      </c>
      <c r="T290" s="2">
        <v>0</v>
      </c>
      <c r="V290" s="2">
        <v>3</v>
      </c>
      <c r="W290" s="2">
        <v>4</v>
      </c>
      <c r="X290" s="2" t="s">
        <v>1902</v>
      </c>
      <c r="Y290" s="2">
        <v>0</v>
      </c>
    </row>
    <row r="291" spans="17:25">
      <c r="Q291" s="2">
        <v>3</v>
      </c>
      <c r="R291" s="2">
        <v>4</v>
      </c>
      <c r="S291" s="35">
        <v>9111359</v>
      </c>
      <c r="T291" s="2" t="s">
        <v>1991</v>
      </c>
      <c r="V291" s="2">
        <v>3</v>
      </c>
      <c r="W291" s="2">
        <v>4</v>
      </c>
      <c r="X291" s="35">
        <v>9111360</v>
      </c>
      <c r="Y291" s="2" t="s">
        <v>1991</v>
      </c>
    </row>
    <row r="292" spans="17:25">
      <c r="Q292" s="2">
        <v>3</v>
      </c>
      <c r="R292" s="2">
        <v>4</v>
      </c>
      <c r="S292" s="35">
        <v>9105123</v>
      </c>
      <c r="T292" s="2" t="s">
        <v>1992</v>
      </c>
      <c r="V292" s="2">
        <v>3</v>
      </c>
      <c r="W292" s="2">
        <v>4</v>
      </c>
      <c r="X292" s="35">
        <v>9105124</v>
      </c>
      <c r="Y292" s="2" t="s">
        <v>1992</v>
      </c>
    </row>
    <row r="293" spans="17:25">
      <c r="Q293" s="2">
        <v>3</v>
      </c>
      <c r="R293" s="2">
        <v>4</v>
      </c>
      <c r="S293" s="35">
        <v>9105929</v>
      </c>
      <c r="T293" s="2" t="s">
        <v>1993</v>
      </c>
      <c r="V293" s="2">
        <v>3</v>
      </c>
      <c r="W293" s="2">
        <v>4</v>
      </c>
      <c r="X293" s="35">
        <v>9105931</v>
      </c>
      <c r="Y293" s="2" t="s">
        <v>1993</v>
      </c>
    </row>
    <row r="294" spans="17:25">
      <c r="Q294" s="2">
        <v>3</v>
      </c>
      <c r="R294" s="2">
        <v>4</v>
      </c>
      <c r="S294" s="35">
        <v>9105121</v>
      </c>
      <c r="T294" s="2" t="s">
        <v>1994</v>
      </c>
      <c r="V294" s="2">
        <v>3</v>
      </c>
      <c r="W294" s="2">
        <v>4</v>
      </c>
      <c r="X294" s="35">
        <v>9105122</v>
      </c>
      <c r="Y294" s="2" t="s">
        <v>1994</v>
      </c>
    </row>
    <row r="295" spans="17:25">
      <c r="Q295" s="2">
        <v>3</v>
      </c>
      <c r="R295" s="2">
        <v>4</v>
      </c>
      <c r="S295" s="35">
        <v>9105907</v>
      </c>
      <c r="T295" s="2" t="s">
        <v>1995</v>
      </c>
      <c r="V295" s="2">
        <v>3</v>
      </c>
      <c r="W295" s="2">
        <v>4</v>
      </c>
      <c r="X295" s="35">
        <v>9105908</v>
      </c>
      <c r="Y295" s="2" t="s">
        <v>1995</v>
      </c>
    </row>
    <row r="296" spans="17:25">
      <c r="Q296" s="2">
        <v>3</v>
      </c>
      <c r="R296" s="2">
        <v>4</v>
      </c>
      <c r="S296" s="35">
        <v>9105118</v>
      </c>
      <c r="T296" s="2" t="s">
        <v>1996</v>
      </c>
      <c r="V296" s="2">
        <v>3</v>
      </c>
      <c r="W296" s="2">
        <v>4</v>
      </c>
      <c r="X296" s="35">
        <v>9105119</v>
      </c>
      <c r="Y296" s="2" t="s">
        <v>1996</v>
      </c>
    </row>
    <row r="297" spans="17:25">
      <c r="Q297" s="2">
        <v>3</v>
      </c>
      <c r="R297" s="2">
        <v>4</v>
      </c>
      <c r="S297" s="35">
        <v>9111355</v>
      </c>
      <c r="T297" s="2" t="s">
        <v>1997</v>
      </c>
      <c r="V297" s="2">
        <v>3</v>
      </c>
      <c r="W297" s="2">
        <v>4</v>
      </c>
      <c r="X297" s="35">
        <v>9111356</v>
      </c>
      <c r="Y297" s="2" t="s">
        <v>1997</v>
      </c>
    </row>
    <row r="301" spans="17:25">
      <c r="Q301" s="2" t="s">
        <v>2056</v>
      </c>
      <c r="R301" s="2" t="s">
        <v>23</v>
      </c>
      <c r="S301" s="2" t="s">
        <v>25</v>
      </c>
      <c r="T301" s="2" t="s">
        <v>1973</v>
      </c>
    </row>
    <row r="302" spans="17:25">
      <c r="Q302" s="2">
        <v>1</v>
      </c>
      <c r="R302" s="2">
        <v>1</v>
      </c>
      <c r="S302" s="2">
        <v>0</v>
      </c>
      <c r="T302" s="2">
        <v>1</v>
      </c>
    </row>
    <row r="303" spans="17:25">
      <c r="Q303" s="2">
        <v>1</v>
      </c>
      <c r="R303" s="2">
        <v>1</v>
      </c>
      <c r="S303" s="2">
        <v>0</v>
      </c>
      <c r="T303" s="2">
        <v>2</v>
      </c>
    </row>
    <row r="304" spans="17:25">
      <c r="Q304" s="2">
        <v>1</v>
      </c>
      <c r="R304" s="2">
        <v>1</v>
      </c>
      <c r="S304" s="2">
        <v>0</v>
      </c>
      <c r="T304" s="2">
        <v>3</v>
      </c>
    </row>
    <row r="305" spans="17:20">
      <c r="Q305" s="2">
        <v>1</v>
      </c>
      <c r="R305" s="2">
        <v>1</v>
      </c>
      <c r="S305" s="2">
        <v>0</v>
      </c>
      <c r="T305" s="2">
        <v>4</v>
      </c>
    </row>
    <row r="306" spans="17:20">
      <c r="Q306" s="2">
        <v>1</v>
      </c>
      <c r="R306" s="2">
        <v>2</v>
      </c>
      <c r="S306" s="2">
        <v>0</v>
      </c>
      <c r="T306" s="2">
        <v>1</v>
      </c>
    </row>
    <row r="307" spans="17:20">
      <c r="Q307" s="2">
        <v>1</v>
      </c>
      <c r="R307" s="2">
        <v>2</v>
      </c>
      <c r="S307" s="2">
        <v>0</v>
      </c>
      <c r="T307" s="2">
        <v>2</v>
      </c>
    </row>
    <row r="308" spans="17:20">
      <c r="Q308" s="2">
        <v>1</v>
      </c>
      <c r="R308" s="2">
        <v>2</v>
      </c>
      <c r="S308" s="2">
        <v>0</v>
      </c>
      <c r="T308" s="2">
        <v>3</v>
      </c>
    </row>
    <row r="309" spans="17:20">
      <c r="Q309" s="2">
        <v>1</v>
      </c>
      <c r="R309" s="2">
        <v>2</v>
      </c>
      <c r="S309" s="2">
        <v>0</v>
      </c>
      <c r="T309" s="2">
        <v>4</v>
      </c>
    </row>
    <row r="310" spans="17:20">
      <c r="Q310" s="2">
        <v>1</v>
      </c>
      <c r="R310" s="2">
        <v>3</v>
      </c>
      <c r="S310" s="2">
        <v>0</v>
      </c>
      <c r="T310" s="2">
        <v>1</v>
      </c>
    </row>
    <row r="311" spans="17:20">
      <c r="Q311" s="2">
        <v>1</v>
      </c>
      <c r="R311" s="2">
        <v>3</v>
      </c>
      <c r="S311" s="2">
        <v>0</v>
      </c>
      <c r="T311" s="2">
        <v>2</v>
      </c>
    </row>
    <row r="312" spans="17:20">
      <c r="Q312" s="2">
        <v>1</v>
      </c>
      <c r="R312" s="2">
        <v>3</v>
      </c>
      <c r="S312" s="2">
        <v>0</v>
      </c>
      <c r="T312" s="2">
        <v>3</v>
      </c>
    </row>
    <row r="313" spans="17:20">
      <c r="Q313" s="2">
        <v>1</v>
      </c>
      <c r="R313" s="2">
        <v>3</v>
      </c>
      <c r="S313" s="2">
        <v>0</v>
      </c>
      <c r="T313" s="2">
        <v>4</v>
      </c>
    </row>
    <row r="314" spans="17:20">
      <c r="Q314" s="2">
        <v>2</v>
      </c>
      <c r="R314" s="2">
        <v>1</v>
      </c>
      <c r="S314" s="2">
        <v>0</v>
      </c>
      <c r="T314" s="2">
        <v>1</v>
      </c>
    </row>
    <row r="315" spans="17:20">
      <c r="Q315" s="2">
        <v>2</v>
      </c>
      <c r="R315" s="2">
        <v>1</v>
      </c>
      <c r="S315" s="2">
        <v>0</v>
      </c>
      <c r="T315" s="2">
        <v>2</v>
      </c>
    </row>
    <row r="316" spans="17:20">
      <c r="Q316" s="2">
        <v>2</v>
      </c>
      <c r="R316" s="2">
        <v>1</v>
      </c>
      <c r="S316" s="2">
        <v>0</v>
      </c>
      <c r="T316" s="2">
        <v>3</v>
      </c>
    </row>
    <row r="317" spans="17:20">
      <c r="Q317" s="2">
        <v>2</v>
      </c>
      <c r="R317" s="2">
        <v>1</v>
      </c>
      <c r="S317" s="2">
        <v>0</v>
      </c>
      <c r="T317" s="2">
        <v>4</v>
      </c>
    </row>
    <row r="318" spans="17:20">
      <c r="Q318" s="2">
        <v>2</v>
      </c>
      <c r="R318" s="2">
        <v>2</v>
      </c>
      <c r="S318" s="2">
        <v>0</v>
      </c>
      <c r="T318" s="2">
        <v>1</v>
      </c>
    </row>
    <row r="319" spans="17:20">
      <c r="Q319" s="2">
        <v>2</v>
      </c>
      <c r="R319" s="2">
        <v>2</v>
      </c>
      <c r="S319" s="2">
        <v>45</v>
      </c>
      <c r="T319" s="2">
        <v>2</v>
      </c>
    </row>
    <row r="320" spans="17:20">
      <c r="Q320" s="2">
        <v>2</v>
      </c>
      <c r="R320" s="2">
        <v>2</v>
      </c>
      <c r="S320" s="2">
        <v>68</v>
      </c>
      <c r="T320" s="2">
        <v>3</v>
      </c>
    </row>
    <row r="321" spans="17:20">
      <c r="Q321" s="2">
        <v>2</v>
      </c>
      <c r="R321" s="2">
        <v>2</v>
      </c>
      <c r="S321" s="2">
        <v>45</v>
      </c>
      <c r="T321" s="2">
        <v>4</v>
      </c>
    </row>
    <row r="322" spans="17:20">
      <c r="Q322" s="2">
        <v>2</v>
      </c>
      <c r="R322" s="2">
        <v>3</v>
      </c>
      <c r="S322" s="2">
        <v>45</v>
      </c>
      <c r="T322" s="2">
        <v>1</v>
      </c>
    </row>
    <row r="323" spans="17:20">
      <c r="Q323" s="2">
        <v>2</v>
      </c>
      <c r="R323" s="2">
        <v>3</v>
      </c>
      <c r="S323" s="2">
        <v>45</v>
      </c>
      <c r="T323" s="2">
        <v>2</v>
      </c>
    </row>
    <row r="324" spans="17:20">
      <c r="Q324" s="2">
        <v>2</v>
      </c>
      <c r="R324" s="2">
        <v>3</v>
      </c>
      <c r="S324" s="2">
        <v>45</v>
      </c>
      <c r="T324" s="2">
        <v>3</v>
      </c>
    </row>
    <row r="325" spans="17:20">
      <c r="Q325" s="2">
        <v>2</v>
      </c>
      <c r="R325" s="2">
        <v>3</v>
      </c>
      <c r="S325" s="2">
        <v>45</v>
      </c>
      <c r="T325" s="2">
        <v>4</v>
      </c>
    </row>
    <row r="326" spans="17:20">
      <c r="Q326" s="2">
        <v>3</v>
      </c>
      <c r="R326" s="2">
        <v>1</v>
      </c>
      <c r="S326" s="2">
        <v>0</v>
      </c>
      <c r="T326" s="2">
        <v>1</v>
      </c>
    </row>
    <row r="327" spans="17:20">
      <c r="Q327" s="2">
        <v>3</v>
      </c>
      <c r="R327" s="2">
        <v>1</v>
      </c>
      <c r="S327" s="2">
        <v>0</v>
      </c>
      <c r="T327" s="2">
        <v>2</v>
      </c>
    </row>
    <row r="328" spans="17:20">
      <c r="Q328" s="2">
        <v>3</v>
      </c>
      <c r="R328" s="2">
        <v>1</v>
      </c>
      <c r="S328" s="2">
        <v>0</v>
      </c>
      <c r="T328" s="2">
        <v>3</v>
      </c>
    </row>
    <row r="329" spans="17:20">
      <c r="Q329" s="2">
        <v>3</v>
      </c>
      <c r="R329" s="2">
        <v>1</v>
      </c>
      <c r="S329" s="2">
        <v>0</v>
      </c>
      <c r="T329" s="2">
        <v>4</v>
      </c>
    </row>
    <row r="330" spans="17:20">
      <c r="Q330" s="2">
        <v>3</v>
      </c>
      <c r="R330" s="2">
        <v>2</v>
      </c>
      <c r="S330" s="2">
        <v>0</v>
      </c>
      <c r="T330" s="2">
        <v>1</v>
      </c>
    </row>
    <row r="331" spans="17:20">
      <c r="Q331" s="2">
        <v>3</v>
      </c>
      <c r="R331" s="2">
        <v>2</v>
      </c>
      <c r="S331" s="2">
        <v>0</v>
      </c>
      <c r="T331" s="2">
        <v>2</v>
      </c>
    </row>
    <row r="332" spans="17:20">
      <c r="Q332" s="2">
        <v>3</v>
      </c>
      <c r="R332" s="2">
        <v>2</v>
      </c>
      <c r="S332" s="2">
        <v>0</v>
      </c>
      <c r="T332" s="2">
        <v>3</v>
      </c>
    </row>
    <row r="333" spans="17:20">
      <c r="Q333" s="2">
        <v>3</v>
      </c>
      <c r="R333" s="2">
        <v>2</v>
      </c>
      <c r="S333" s="2">
        <v>0</v>
      </c>
      <c r="T333" s="2">
        <v>4</v>
      </c>
    </row>
    <row r="334" spans="17:20">
      <c r="Q334" s="2">
        <v>3</v>
      </c>
      <c r="R334" s="2">
        <v>3</v>
      </c>
      <c r="S334" s="2">
        <v>0</v>
      </c>
      <c r="T334" s="2">
        <v>1</v>
      </c>
    </row>
    <row r="335" spans="17:20">
      <c r="Q335" s="2">
        <v>3</v>
      </c>
      <c r="R335" s="2">
        <v>3</v>
      </c>
      <c r="S335" s="2">
        <v>0</v>
      </c>
      <c r="T335" s="2">
        <v>2</v>
      </c>
    </row>
    <row r="336" spans="17:20">
      <c r="Q336" s="2">
        <v>3</v>
      </c>
      <c r="R336" s="2">
        <v>3</v>
      </c>
      <c r="S336" s="2">
        <v>0</v>
      </c>
      <c r="T336" s="2">
        <v>3</v>
      </c>
    </row>
    <row r="337" spans="17:20">
      <c r="Q337" s="2">
        <v>3</v>
      </c>
      <c r="R337" s="2">
        <v>3</v>
      </c>
      <c r="S337" s="2">
        <v>0</v>
      </c>
      <c r="T337" s="2">
        <v>4</v>
      </c>
    </row>
  </sheetData>
  <sheetProtection algorithmName="SHA-512" hashValue="inLWq0XA2WfOltuQcxcOFThXQhvh152yymPKPOWJ8a7MX6NpSHA9wjyVv+qC4ULzT3ke2/83xJI4leqvudW6Kg==" saltValue="27vAMnw38xvUlXIhZZtclg==" spinCount="100000" sheet="1" objects="1" scenarios="1"/>
  <mergeCells count="76">
    <mergeCell ref="I8:M8"/>
    <mergeCell ref="I6:M6"/>
    <mergeCell ref="I5:M5"/>
    <mergeCell ref="I7:M7"/>
    <mergeCell ref="I13:M13"/>
    <mergeCell ref="B2:F2"/>
    <mergeCell ref="C3:F3"/>
    <mergeCell ref="C5:F5"/>
    <mergeCell ref="I2:M2"/>
    <mergeCell ref="I3:M3"/>
    <mergeCell ref="I4:M4"/>
    <mergeCell ref="B38:F38"/>
    <mergeCell ref="B28:F28"/>
    <mergeCell ref="N21:O21"/>
    <mergeCell ref="B18:F18"/>
    <mergeCell ref="B9:F9"/>
    <mergeCell ref="I10:M10"/>
    <mergeCell ref="I14:M14"/>
    <mergeCell ref="I15:M15"/>
    <mergeCell ref="I9:M9"/>
    <mergeCell ref="B41:D41"/>
    <mergeCell ref="U41:W41"/>
    <mergeCell ref="I11:M11"/>
    <mergeCell ref="I12:M12"/>
    <mergeCell ref="I16:M16"/>
    <mergeCell ref="I17:M17"/>
    <mergeCell ref="I18:M18"/>
    <mergeCell ref="I19:M19"/>
    <mergeCell ref="I20:M20"/>
    <mergeCell ref="D19:F19"/>
    <mergeCell ref="D20:F20"/>
    <mergeCell ref="D21:F21"/>
    <mergeCell ref="H21:L21"/>
    <mergeCell ref="D23:F23"/>
    <mergeCell ref="D24:F24"/>
    <mergeCell ref="D25:F25"/>
    <mergeCell ref="B47:F47"/>
    <mergeCell ref="B49:F49"/>
    <mergeCell ref="C50:F50"/>
    <mergeCell ref="B51:D51"/>
    <mergeCell ref="AA18:AB18"/>
    <mergeCell ref="AA23:AB23"/>
    <mergeCell ref="AA28:AB28"/>
    <mergeCell ref="AA33:AB33"/>
    <mergeCell ref="AA38:AB38"/>
    <mergeCell ref="B42:C42"/>
    <mergeCell ref="D22:F22"/>
    <mergeCell ref="D26:F26"/>
    <mergeCell ref="E40:F40"/>
    <mergeCell ref="E41:F41"/>
    <mergeCell ref="E42:F42"/>
    <mergeCell ref="E39:F39"/>
    <mergeCell ref="U165:W165"/>
    <mergeCell ref="Q81:T81"/>
    <mergeCell ref="U49:W49"/>
    <mergeCell ref="Q61:T61"/>
    <mergeCell ref="Q77:S77"/>
    <mergeCell ref="U56:W56"/>
    <mergeCell ref="V81:Y81"/>
    <mergeCell ref="U72:X72"/>
    <mergeCell ref="C1:D1"/>
    <mergeCell ref="Q185:S185"/>
    <mergeCell ref="Q186:S186"/>
    <mergeCell ref="U186:W186"/>
    <mergeCell ref="Q200:T200"/>
    <mergeCell ref="V200:Y200"/>
    <mergeCell ref="Q166:S166"/>
    <mergeCell ref="U166:W166"/>
    <mergeCell ref="Q175:S175"/>
    <mergeCell ref="Q176:S176"/>
    <mergeCell ref="U176:W176"/>
    <mergeCell ref="B43:F43"/>
    <mergeCell ref="C44:F44"/>
    <mergeCell ref="C46:D46"/>
    <mergeCell ref="U153:X153"/>
    <mergeCell ref="Q165:S165"/>
  </mergeCells>
  <conditionalFormatting sqref="F10:F17 F46">
    <cfRule type="containsBlanks" dxfId="219" priority="19">
      <formula>LEN(TRIM(F10))=0</formula>
    </cfRule>
  </conditionalFormatting>
  <conditionalFormatting sqref="E10:E17">
    <cfRule type="cellIs" dxfId="218" priority="16" operator="greaterThan">
      <formula>0</formula>
    </cfRule>
    <cfRule type="cellIs" dxfId="217" priority="17" operator="equal">
      <formula>0</formula>
    </cfRule>
  </conditionalFormatting>
  <conditionalFormatting sqref="D42">
    <cfRule type="cellIs" dxfId="216" priority="21" operator="notBetween">
      <formula>$T$23</formula>
      <formula>$T$26</formula>
    </cfRule>
  </conditionalFormatting>
  <conditionalFormatting sqref="E46">
    <cfRule type="cellIs" dxfId="215" priority="13" operator="greaterThan">
      <formula>$F$44</formula>
    </cfRule>
    <cfRule type="cellIs" dxfId="214" priority="14" operator="equal">
      <formula>0</formula>
    </cfRule>
  </conditionalFormatting>
  <conditionalFormatting sqref="E51">
    <cfRule type="cellIs" dxfId="213" priority="11" operator="equal">
      <formula>0</formula>
    </cfRule>
    <cfRule type="cellIs" priority="12" operator="greaterThan">
      <formula>$F$49</formula>
    </cfRule>
  </conditionalFormatting>
  <conditionalFormatting sqref="F51">
    <cfRule type="containsBlanks" dxfId="212" priority="10">
      <formula>LEN(TRIM(F51))=0</formula>
    </cfRule>
  </conditionalFormatting>
  <conditionalFormatting sqref="H13">
    <cfRule type="expression" dxfId="211" priority="9">
      <formula>AND($C$20&gt;2500, $Q$28=2, $F$17&gt;0)</formula>
    </cfRule>
  </conditionalFormatting>
  <conditionalFormatting sqref="H14">
    <cfRule type="expression" dxfId="210" priority="8">
      <formula>AND($C$20&gt;2500, $Q$28=2, $F$17&gt;0)</formula>
    </cfRule>
  </conditionalFormatting>
  <conditionalFormatting sqref="I13:M13">
    <cfRule type="expression" dxfId="209" priority="7">
      <formula>AND($C$20&gt;2500, $Q$28=2, $F$17&gt;0)</formula>
    </cfRule>
  </conditionalFormatting>
  <conditionalFormatting sqref="I14:M14">
    <cfRule type="expression" dxfId="208" priority="6">
      <formula>AND($C$20&gt;2500, $Q$28=2, $F$17&gt;0)</formula>
    </cfRule>
  </conditionalFormatting>
  <conditionalFormatting sqref="N13">
    <cfRule type="expression" dxfId="207" priority="5">
      <formula>AND($C$20&gt;2500, $Q$28=2, $F$17&gt;0)</formula>
    </cfRule>
  </conditionalFormatting>
  <conditionalFormatting sqref="O13">
    <cfRule type="expression" dxfId="206" priority="4">
      <formula>AND($C$20&gt;2500, $Q$28=2, $F$17&gt;0)</formula>
    </cfRule>
  </conditionalFormatting>
  <conditionalFormatting sqref="N14">
    <cfRule type="expression" dxfId="205" priority="3">
      <formula>AND($C$20&gt;2500, $Q$28=2, $F$17&gt;0)</formula>
    </cfRule>
  </conditionalFormatting>
  <conditionalFormatting sqref="O14">
    <cfRule type="expression" dxfId="204" priority="2">
      <formula>AND($C$20&gt;2500, $Q$28=2, $F$17&gt;0)</formula>
    </cfRule>
  </conditionalFormatting>
  <conditionalFormatting sqref="H21:L21">
    <cfRule type="expression" dxfId="203" priority="1">
      <formula>AND($C$20&gt;2500, $Q$28=2, $F$17&gt;0)</formula>
    </cfRule>
  </conditionalFormatting>
  <dataValidations count="10">
    <dataValidation type="whole" allowBlank="1" showInputMessage="1" showErrorMessage="1" errorTitle="Внимание!" error="Минимальная высота цоколя 60 мм" sqref="F17">
      <formula1>60</formula1>
      <formula2>2000</formula2>
    </dataValidation>
    <dataValidation type="whole" errorStyle="warning" allowBlank="1" showInputMessage="1" showErrorMessage="1" errorTitle="Внимание!" error="Толщина дверей не должна быть меньше 14 мм и не должна превышать 40 мм" sqref="F11">
      <formula1>14</formula1>
      <formula2>40</formula2>
    </dataValidation>
    <dataValidation type="whole" errorStyle="warning" allowBlank="1" showInputMessage="1" showErrorMessage="1" errorTitle="Внимание!" error="Рекомендованая высота 2600 мм" sqref="F12">
      <formula1>300</formula1>
      <formula2>2600</formula2>
    </dataValidation>
    <dataValidation type="whole" allowBlank="1" showInputMessage="1" showErrorMessage="1" errorTitle="Внимание!" error="Максимальная ширина шкафа 3000 мм" sqref="F13">
      <formula1>0</formula1>
      <formula2>3000</formula2>
    </dataValidation>
    <dataValidation errorStyle="warning" allowBlank="1" showInputMessage="1" showErrorMessage="1" errorTitle="Внимание!" error="Толщина дверей не должна превышать 19 мм" sqref="H21 M21:O21"/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errorTitle="Внимание!" error="Максимальная ширина шкафа 2500 мм" sqref="G16 H23:O23">
      <formula1>0</formula1>
      <formula2>2500</formula2>
    </dataValidation>
    <dataValidation type="whole" errorStyle="warning" allowBlank="1" showInputMessage="1" showErrorMessage="1" errorTitle="Внимание!" error="Рекомендованая высота 2300 мм" sqref="G15 H22:O22">
      <formula1>0</formula1>
      <formula2>2300</formula2>
    </dataValidation>
    <dataValidation type="whole" allowBlank="1" showInputMessage="1" showErrorMessage="1" errorTitle="Внимание!" error="Максимальное наложение 17 мм" sqref="F15">
      <formula1>0</formula1>
      <formula2>17</formula2>
    </dataValidation>
    <dataValidation type="whole" allowBlank="1" showInputMessage="1" showErrorMessage="1" errorTitle="Внимание!" error="Максимальная толщина корпуса 22 мм" sqref="F10">
      <formula1>0</formula1>
      <formula2>22</formula2>
    </dataValidation>
  </dataValidations>
  <hyperlinks>
    <hyperlink ref="B47:F47" location="Quadro!A1" display="Помощь в расчете ящика"/>
  </hyperlinks>
  <pageMargins left="0.7" right="0.7" top="0.75" bottom="0.75" header="0.3" footer="0.3"/>
  <pageSetup paperSize="9" orientation="portrait" horizontalDpi="180" verticalDpi="18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>
                <anchor moveWithCells="1">
                  <from>
                    <xdr:col>1</xdr:col>
                    <xdr:colOff>3718560</xdr:colOff>
                    <xdr:row>1</xdr:row>
                    <xdr:rowOff>198120</xdr:rowOff>
                  </from>
                  <to>
                    <xdr:col>6</xdr:col>
                    <xdr:colOff>22860</xdr:colOff>
                    <xdr:row>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Drop Down 2">
              <controlPr defaultSize="0" autoLine="0" autoPict="0">
                <anchor moveWithCells="1">
                  <from>
                    <xdr:col>1</xdr:col>
                    <xdr:colOff>3718560</xdr:colOff>
                    <xdr:row>3</xdr:row>
                    <xdr:rowOff>7620</xdr:rowOff>
                  </from>
                  <to>
                    <xdr:col>6</xdr:col>
                    <xdr:colOff>15240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Drop Down 3">
              <controlPr defaultSize="0" autoLine="0" autoPict="0">
                <anchor moveWithCells="1">
                  <from>
                    <xdr:col>1</xdr:col>
                    <xdr:colOff>3718560</xdr:colOff>
                    <xdr:row>4</xdr:row>
                    <xdr:rowOff>7620</xdr:rowOff>
                  </from>
                  <to>
                    <xdr:col>6</xdr:col>
                    <xdr:colOff>15240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Drop Down 4">
              <controlPr defaultSize="0" autoLine="0" autoPict="0">
                <anchor moveWithCells="1">
                  <from>
                    <xdr:col>1</xdr:col>
                    <xdr:colOff>3718560</xdr:colOff>
                    <xdr:row>4</xdr:row>
                    <xdr:rowOff>251460</xdr:rowOff>
                  </from>
                  <to>
                    <xdr:col>6</xdr:col>
                    <xdr:colOff>15240</xdr:colOff>
                    <xdr:row>5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6</xdr:col>
                    <xdr:colOff>22860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Drop Down 6">
              <controlPr defaultSize="0" autoLine="0" autoPict="0">
                <anchor moveWithCells="1">
                  <from>
                    <xdr:col>2</xdr:col>
                    <xdr:colOff>7620</xdr:colOff>
                    <xdr:row>6</xdr:row>
                    <xdr:rowOff>251460</xdr:rowOff>
                  </from>
                  <to>
                    <xdr:col>6</xdr:col>
                    <xdr:colOff>22860</xdr:colOff>
                    <xdr:row>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Drop Down 7">
              <controlPr defaultSize="0" autoLine="0" autoPict="0">
                <anchor>
                  <from>
                    <xdr:col>1</xdr:col>
                    <xdr:colOff>3718560</xdr:colOff>
                    <xdr:row>42</xdr:row>
                    <xdr:rowOff>213360</xdr:rowOff>
                  </from>
                  <to>
                    <xdr:col>6</xdr:col>
                    <xdr:colOff>15240</xdr:colOff>
                    <xdr:row>43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Drop Down 8">
              <controlPr defaultSize="0" autoLine="0" autoPict="0">
                <anchor>
                  <from>
                    <xdr:col>1</xdr:col>
                    <xdr:colOff>3718560</xdr:colOff>
                    <xdr:row>43</xdr:row>
                    <xdr:rowOff>251460</xdr:rowOff>
                  </from>
                  <to>
                    <xdr:col>6</xdr:col>
                    <xdr:colOff>15240</xdr:colOff>
                    <xdr:row>44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Drop Down 9">
              <controlPr defaultSize="0" autoLine="0" autoPict="0">
                <anchor>
                  <from>
                    <xdr:col>1</xdr:col>
                    <xdr:colOff>3710940</xdr:colOff>
                    <xdr:row>48</xdr:row>
                    <xdr:rowOff>297180</xdr:rowOff>
                  </from>
                  <to>
                    <xdr:col>6</xdr:col>
                    <xdr:colOff>7620</xdr:colOff>
                    <xdr:row>49</xdr:row>
                    <xdr:rowOff>251460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theme="9"/>
  </sheetPr>
  <dimension ref="B1:BL133"/>
  <sheetViews>
    <sheetView showRowColHeaders="0" zoomScale="70" zoomScaleNormal="70" workbookViewId="0"/>
  </sheetViews>
  <sheetFormatPr defaultColWidth="9.21875" defaultRowHeight="14.4"/>
  <cols>
    <col min="1" max="1" width="1.21875" style="1" customWidth="1"/>
    <col min="2" max="2" width="53.21875" style="1" customWidth="1"/>
    <col min="3" max="3" width="14.21875" style="1" customWidth="1"/>
    <col min="4" max="4" width="11.5546875" style="1" bestFit="1" customWidth="1"/>
    <col min="5" max="5" width="1.21875" style="1" customWidth="1"/>
    <col min="6" max="6" width="13" style="1" customWidth="1"/>
    <col min="7" max="7" width="1.5546875" style="1" customWidth="1"/>
    <col min="8" max="8" width="24.44140625" style="1" customWidth="1"/>
    <col min="9" max="12" width="12.77734375" style="1" customWidth="1"/>
    <col min="13" max="13" width="47.77734375" style="1" customWidth="1"/>
    <col min="14" max="14" width="6.77734375" style="1" customWidth="1"/>
    <col min="15" max="15" width="12.77734375" style="1" customWidth="1"/>
    <col min="16" max="16" width="9.21875" style="125" customWidth="1"/>
    <col min="17" max="17" width="33.77734375" style="1" hidden="1" customWidth="1"/>
    <col min="18" max="18" width="6" style="1" hidden="1" customWidth="1"/>
    <col min="19" max="19" width="25.109375" style="1" hidden="1" customWidth="1"/>
    <col min="20" max="20" width="13" style="1" hidden="1" customWidth="1"/>
    <col min="21" max="21" width="12.21875" style="1" hidden="1" customWidth="1"/>
    <col min="22" max="22" width="11.33203125" style="1" hidden="1" customWidth="1"/>
    <col min="23" max="29" width="9.21875" style="1" hidden="1" customWidth="1"/>
    <col min="30" max="30" width="14.88671875" style="1" hidden="1" customWidth="1"/>
    <col min="31" max="47" width="9.21875" style="1" hidden="1" customWidth="1"/>
    <col min="48" max="48" width="16.6640625" style="1" hidden="1" customWidth="1"/>
    <col min="49" max="49" width="15.44140625" style="1" hidden="1" customWidth="1"/>
    <col min="50" max="50" width="16.5546875" style="1" hidden="1" customWidth="1"/>
    <col min="51" max="51" width="9.21875" style="1" hidden="1" customWidth="1"/>
    <col min="52" max="52" width="16.88671875" style="1" hidden="1" customWidth="1"/>
    <col min="53" max="53" width="9.21875" style="1" hidden="1" customWidth="1"/>
    <col min="54" max="54" width="14.21875" style="1" hidden="1" customWidth="1"/>
    <col min="55" max="64" width="9.21875" style="1" hidden="1" customWidth="1"/>
    <col min="65" max="16384" width="9.21875" style="1"/>
  </cols>
  <sheetData>
    <row r="1" spans="2:55" ht="69" customHeight="1">
      <c r="B1" s="49"/>
      <c r="C1" s="412"/>
      <c r="D1" s="412"/>
      <c r="AB1" s="1" t="s">
        <v>4240</v>
      </c>
      <c r="AC1" s="1" t="s">
        <v>4243</v>
      </c>
      <c r="AG1" s="1" t="s">
        <v>4240</v>
      </c>
      <c r="AH1" s="1" t="s">
        <v>4244</v>
      </c>
      <c r="AL1" s="1" t="s">
        <v>4240</v>
      </c>
      <c r="AM1" s="1" t="s">
        <v>4243</v>
      </c>
      <c r="AQ1" s="1" t="s">
        <v>4240</v>
      </c>
      <c r="AR1" s="1" t="s">
        <v>4244</v>
      </c>
    </row>
    <row r="2" spans="2:55" ht="16.5" customHeight="1">
      <c r="B2" s="355" t="s">
        <v>4204</v>
      </c>
      <c r="C2" s="356"/>
      <c r="D2" s="356"/>
      <c r="E2" s="356"/>
      <c r="F2" s="357"/>
      <c r="G2" s="8"/>
      <c r="H2" s="299" t="s">
        <v>1906</v>
      </c>
      <c r="I2" s="358" t="s">
        <v>1907</v>
      </c>
      <c r="J2" s="358"/>
      <c r="K2" s="358"/>
      <c r="L2" s="358"/>
      <c r="M2" s="358"/>
      <c r="N2" s="299" t="s">
        <v>1908</v>
      </c>
      <c r="O2" s="336"/>
      <c r="Q2" s="61" t="s">
        <v>4205</v>
      </c>
      <c r="S2" s="2" t="s">
        <v>33</v>
      </c>
      <c r="T2" s="2">
        <v>2600</v>
      </c>
      <c r="AB2" s="2"/>
      <c r="AC2" s="2">
        <v>4</v>
      </c>
      <c r="AD2" s="2">
        <v>10</v>
      </c>
      <c r="AE2" s="2">
        <v>15</v>
      </c>
      <c r="AG2" s="2"/>
      <c r="AH2" s="2">
        <v>4</v>
      </c>
      <c r="AI2" s="2">
        <v>10</v>
      </c>
      <c r="AJ2" s="2">
        <v>15</v>
      </c>
      <c r="AL2" s="2"/>
      <c r="AM2" s="2">
        <v>4</v>
      </c>
      <c r="AN2" s="2">
        <v>10</v>
      </c>
      <c r="AO2" s="2">
        <v>15</v>
      </c>
      <c r="AQ2" s="2"/>
      <c r="AR2" s="2">
        <v>4</v>
      </c>
      <c r="AS2" s="2">
        <v>10</v>
      </c>
      <c r="AT2" s="2">
        <v>15</v>
      </c>
      <c r="AV2" s="148"/>
      <c r="AW2" s="269"/>
      <c r="AX2" s="263"/>
      <c r="AZ2" s="2">
        <v>1</v>
      </c>
      <c r="BA2" s="2" t="s">
        <v>1902</v>
      </c>
      <c r="BB2" s="2"/>
      <c r="BC2" s="2"/>
    </row>
    <row r="3" spans="2:55" ht="19.95" customHeight="1">
      <c r="B3" s="67" t="s">
        <v>0</v>
      </c>
      <c r="C3" s="359"/>
      <c r="D3" s="360"/>
      <c r="E3" s="360"/>
      <c r="F3" s="361"/>
      <c r="G3" s="8"/>
      <c r="H3" s="33">
        <f>IF(C24&gt;1200,T30,T29)</f>
        <v>9239310</v>
      </c>
      <c r="I3" s="362" t="str">
        <f>VLOOKUP(H3,Цены!$A:$B,2,0)</f>
        <v>КОМПЛЕКТ ПРОФИЛЕЙ WINGLINE L,L2400,С ПЕРФОРАЦИЕЙ,АЛЮМИНИЙ,АНОДИРОВАННЫЙ</v>
      </c>
      <c r="J3" s="363"/>
      <c r="K3" s="363"/>
      <c r="L3" s="363"/>
      <c r="M3" s="364"/>
      <c r="N3" s="33">
        <v>1</v>
      </c>
      <c r="O3" s="337"/>
      <c r="Q3" s="61" t="s">
        <v>2</v>
      </c>
      <c r="S3" s="2">
        <v>1</v>
      </c>
      <c r="T3" s="2">
        <v>0</v>
      </c>
      <c r="V3" s="2"/>
      <c r="W3" s="2">
        <v>1</v>
      </c>
      <c r="X3" s="2">
        <v>2</v>
      </c>
      <c r="Y3" s="2">
        <v>3</v>
      </c>
      <c r="Z3" s="2">
        <v>4</v>
      </c>
      <c r="AB3" s="2">
        <v>250</v>
      </c>
      <c r="AC3" s="2" t="s">
        <v>1902</v>
      </c>
      <c r="AD3" s="2" t="s">
        <v>1902</v>
      </c>
      <c r="AE3" s="2" t="s">
        <v>1902</v>
      </c>
      <c r="AG3" s="2">
        <v>250</v>
      </c>
      <c r="AH3" s="2" t="s">
        <v>1902</v>
      </c>
      <c r="AI3" s="2" t="s">
        <v>1902</v>
      </c>
      <c r="AJ3" s="2" t="s">
        <v>1902</v>
      </c>
      <c r="AL3" s="2">
        <v>250</v>
      </c>
      <c r="AM3" s="2" t="s">
        <v>1902</v>
      </c>
      <c r="AN3" s="2" t="s">
        <v>1902</v>
      </c>
      <c r="AO3" s="2" t="s">
        <v>1902</v>
      </c>
      <c r="AQ3" s="2">
        <v>250</v>
      </c>
      <c r="AR3" s="2" t="s">
        <v>1902</v>
      </c>
      <c r="AS3" s="2" t="s">
        <v>1902</v>
      </c>
      <c r="AT3" s="2" t="s">
        <v>1902</v>
      </c>
      <c r="AV3" s="148" t="s">
        <v>4195</v>
      </c>
      <c r="AW3" s="274" t="s">
        <v>1991</v>
      </c>
      <c r="AX3" s="263" t="str">
        <f>IF($D$22&lt;313,AW3,AX4)</f>
        <v>400 мм</v>
      </c>
      <c r="AZ3" s="2">
        <v>2</v>
      </c>
      <c r="BA3" s="2" t="s">
        <v>1902</v>
      </c>
    </row>
    <row r="4" spans="2:55" ht="19.95" customHeight="1">
      <c r="B4" s="67" t="s">
        <v>4206</v>
      </c>
      <c r="C4" s="302"/>
      <c r="D4" s="303"/>
      <c r="E4" s="303"/>
      <c r="F4" s="304"/>
      <c r="G4" s="8"/>
      <c r="H4" s="33">
        <f t="array" ref="H4">INDEX(V36:V83,MATCH(Q16&amp;Q22&amp;Q11,S36:S83&amp;T36:T83&amp;U36:U83,0))</f>
        <v>9237852</v>
      </c>
      <c r="I4" s="362" t="str">
        <f>IFERROR(VLOOKUP(H4,Цены!$A:$B,2,0),"-")</f>
        <v>КОМПЛЕКТ ФУРНИТУРЫ WINGLINE L 25 КГ,САМОЗАКРЫВАНИЕ,L</v>
      </c>
      <c r="J4" s="363"/>
      <c r="K4" s="363"/>
      <c r="L4" s="363"/>
      <c r="M4" s="364"/>
      <c r="N4" s="33">
        <v>1</v>
      </c>
      <c r="O4" s="337"/>
      <c r="Q4" s="61" t="s">
        <v>1</v>
      </c>
      <c r="S4" s="2">
        <v>2</v>
      </c>
      <c r="T4" s="2">
        <v>680</v>
      </c>
      <c r="V4" s="2">
        <v>1</v>
      </c>
      <c r="W4" s="2">
        <v>11</v>
      </c>
      <c r="X4" s="2">
        <v>13</v>
      </c>
      <c r="Y4" s="2">
        <v>17</v>
      </c>
      <c r="Z4" s="2">
        <v>21</v>
      </c>
      <c r="AB4" s="2">
        <v>300</v>
      </c>
      <c r="AC4" s="2" t="s">
        <v>1902</v>
      </c>
      <c r="AD4" s="2" t="s">
        <v>1902</v>
      </c>
      <c r="AE4" s="2" t="s">
        <v>1902</v>
      </c>
      <c r="AG4" s="2">
        <v>300</v>
      </c>
      <c r="AH4" s="2" t="s">
        <v>1902</v>
      </c>
      <c r="AI4" s="2" t="s">
        <v>1902</v>
      </c>
      <c r="AJ4" s="2" t="s">
        <v>1902</v>
      </c>
      <c r="AL4" s="2">
        <v>300</v>
      </c>
      <c r="AM4" s="2" t="s">
        <v>1902</v>
      </c>
      <c r="AN4" s="2" t="s">
        <v>1902</v>
      </c>
      <c r="AO4" s="2" t="s">
        <v>1902</v>
      </c>
      <c r="AQ4" s="2">
        <v>300</v>
      </c>
      <c r="AR4" s="2" t="s">
        <v>1902</v>
      </c>
      <c r="AS4" s="2" t="s">
        <v>1902</v>
      </c>
      <c r="AT4" s="2" t="s">
        <v>1902</v>
      </c>
      <c r="AV4" s="148" t="s">
        <v>4196</v>
      </c>
      <c r="AW4" s="148" t="s">
        <v>1992</v>
      </c>
      <c r="AX4" s="263" t="str">
        <f>IF($D$22&lt;363,AW4,AX5)</f>
        <v>400 мм</v>
      </c>
      <c r="AZ4" s="2">
        <v>3</v>
      </c>
      <c r="BA4" s="2" t="s">
        <v>1902</v>
      </c>
    </row>
    <row r="5" spans="2:55" ht="19.95" customHeight="1">
      <c r="B5" s="67" t="s">
        <v>4207</v>
      </c>
      <c r="C5" s="359"/>
      <c r="D5" s="360"/>
      <c r="E5" s="360"/>
      <c r="F5" s="361"/>
      <c r="G5" s="8"/>
      <c r="H5" s="33">
        <f t="array" ref="H5">INDEX(AA36:AA83,MATCH(Q16&amp;Q22&amp;Q11,X36:X83&amp;Y36:Y83&amp;Z36:Z83,0))</f>
        <v>9237890</v>
      </c>
      <c r="I5" s="362" t="str">
        <f>IFERROR(VLOOKUP(H5,Цены!$A:$B,2,0),"-")</f>
        <v>КОМПЛЕКТ ФУРНИТУРЫ WINGLINE L 25 КГ,САМОЗАКРЫВАНИЕ,R</v>
      </c>
      <c r="J5" s="363"/>
      <c r="K5" s="363"/>
      <c r="L5" s="363"/>
      <c r="M5" s="364"/>
      <c r="N5" s="33">
        <v>1</v>
      </c>
      <c r="O5" s="337"/>
      <c r="Q5" s="88">
        <v>3</v>
      </c>
      <c r="S5" s="2">
        <v>3</v>
      </c>
      <c r="T5" s="2">
        <v>800</v>
      </c>
      <c r="V5" s="2">
        <v>2</v>
      </c>
      <c r="W5" s="2">
        <v>12</v>
      </c>
      <c r="X5" s="2">
        <v>14</v>
      </c>
      <c r="Y5" s="2">
        <v>18</v>
      </c>
      <c r="Z5" s="2">
        <v>22</v>
      </c>
      <c r="AB5" s="2">
        <v>450</v>
      </c>
      <c r="AC5" s="2" t="s">
        <v>1902</v>
      </c>
      <c r="AD5" s="2" t="s">
        <v>1902</v>
      </c>
      <c r="AE5" s="2" t="s">
        <v>1902</v>
      </c>
      <c r="AG5" s="2">
        <v>450</v>
      </c>
      <c r="AH5" s="2" t="s">
        <v>1902</v>
      </c>
      <c r="AI5" s="2" t="s">
        <v>1902</v>
      </c>
      <c r="AJ5" s="2" t="s">
        <v>1902</v>
      </c>
      <c r="AL5" s="2">
        <v>450</v>
      </c>
      <c r="AM5" s="2" t="s">
        <v>1902</v>
      </c>
      <c r="AN5" s="2" t="s">
        <v>1902</v>
      </c>
      <c r="AO5" s="2" t="s">
        <v>1902</v>
      </c>
      <c r="AQ5" s="2">
        <v>450</v>
      </c>
      <c r="AR5" s="2" t="s">
        <v>1902</v>
      </c>
      <c r="AS5" s="2" t="s">
        <v>1902</v>
      </c>
      <c r="AT5" s="2" t="s">
        <v>1902</v>
      </c>
      <c r="AV5" s="148" t="s">
        <v>4197</v>
      </c>
      <c r="AW5" s="148" t="s">
        <v>1993</v>
      </c>
      <c r="AX5" s="263" t="str">
        <f>IF($D$22&lt;413,AW5,AX6)</f>
        <v>400 мм</v>
      </c>
      <c r="AZ5" s="2">
        <v>4</v>
      </c>
      <c r="BA5" s="2">
        <v>9072540</v>
      </c>
    </row>
    <row r="6" spans="2:55" ht="19.95" customHeight="1">
      <c r="B6" s="67" t="s">
        <v>4208</v>
      </c>
      <c r="C6" s="302"/>
      <c r="D6" s="303"/>
      <c r="E6" s="303"/>
      <c r="F6" s="304"/>
      <c r="G6" s="8"/>
      <c r="H6" s="33">
        <f t="array" ref="H6">INDEX(V86:V133,MATCH(Q16&amp;Q22&amp;Q11,S86:S133&amp;T86:T133&amp;U86:U133,0))</f>
        <v>9238123</v>
      </c>
      <c r="I6" s="362" t="str">
        <f>IFERROR(VLOOKUP(H6,Цены!$A:$B,2,0),"-")</f>
        <v>МЕХАНИЗМ PULL TO MOVE SILENT ДЛЯ WINGLINE L,ИСПОЛНЕНИЕ HEAVY,L</v>
      </c>
      <c r="J6" s="363"/>
      <c r="K6" s="363"/>
      <c r="L6" s="363"/>
      <c r="M6" s="364"/>
      <c r="N6" s="33">
        <v>1</v>
      </c>
      <c r="O6" s="337"/>
      <c r="S6" s="42" t="s">
        <v>1946</v>
      </c>
      <c r="T6" s="42"/>
      <c r="V6" s="2">
        <v>3</v>
      </c>
      <c r="W6" s="2">
        <f>INDEX(CHOOSE(Q16,AH3:AJ6,AH10:AJ13,AH16:AJ19),MATCH(D17,AG10:AG13,1),MATCH(D36,AH9:AJ9,1))</f>
        <v>9265958</v>
      </c>
      <c r="X6" s="2">
        <v>15</v>
      </c>
      <c r="Y6" s="2">
        <v>19</v>
      </c>
      <c r="Z6" s="2">
        <v>23</v>
      </c>
      <c r="AB6" s="2">
        <v>600</v>
      </c>
      <c r="AC6" s="2" t="s">
        <v>1902</v>
      </c>
      <c r="AD6" s="2" t="s">
        <v>1902</v>
      </c>
      <c r="AE6" s="2" t="s">
        <v>1902</v>
      </c>
      <c r="AG6" s="2">
        <v>600</v>
      </c>
      <c r="AH6" s="2" t="s">
        <v>1902</v>
      </c>
      <c r="AI6" s="2" t="s">
        <v>1902</v>
      </c>
      <c r="AJ6" s="2" t="s">
        <v>1902</v>
      </c>
      <c r="AL6" s="2">
        <v>600</v>
      </c>
      <c r="AM6" s="2" t="s">
        <v>1902</v>
      </c>
      <c r="AN6" s="2" t="s">
        <v>1902</v>
      </c>
      <c r="AO6" s="2" t="s">
        <v>1902</v>
      </c>
      <c r="AQ6" s="2">
        <v>600</v>
      </c>
      <c r="AR6" s="2" t="s">
        <v>1902</v>
      </c>
      <c r="AS6" s="2" t="s">
        <v>1902</v>
      </c>
      <c r="AT6" s="2" t="s">
        <v>1902</v>
      </c>
      <c r="AV6" s="148" t="s">
        <v>4198</v>
      </c>
      <c r="AW6" s="148" t="s">
        <v>1994</v>
      </c>
      <c r="AX6" s="263" t="str">
        <f>IF($D$22&lt;463,AW6,AX7)</f>
        <v>400 мм</v>
      </c>
      <c r="AZ6" s="2">
        <v>5</v>
      </c>
      <c r="BA6" s="2" t="s">
        <v>1902</v>
      </c>
    </row>
    <row r="7" spans="2:55" ht="19.95" customHeight="1">
      <c r="B7" s="67" t="s">
        <v>4225</v>
      </c>
      <c r="C7" s="302"/>
      <c r="D7" s="303"/>
      <c r="E7" s="303"/>
      <c r="F7" s="304"/>
      <c r="G7" s="8"/>
      <c r="H7" s="33">
        <f t="array" ref="H7">INDEX(AA86:AA133,MATCH(Q16&amp;Q22&amp;Q11,X86:X133&amp;Y86:Y133&amp;Z86:Z133,0))</f>
        <v>9238122</v>
      </c>
      <c r="I7" s="362" t="str">
        <f>IFERROR(VLOOKUP(H7,Цены!$A:$B,2,0),"-")</f>
        <v>МЕХАНИЗМ PULL TO MOVE SILENT ДЛЯ WINGLINE L,ИСПОЛНЕНИЕ HEAVY,R</v>
      </c>
      <c r="J7" s="363"/>
      <c r="K7" s="363"/>
      <c r="L7" s="363"/>
      <c r="M7" s="364"/>
      <c r="N7" s="33">
        <v>1</v>
      </c>
      <c r="O7" s="337"/>
      <c r="Q7" s="61" t="s">
        <v>4209</v>
      </c>
      <c r="V7" s="2">
        <v>4</v>
      </c>
      <c r="W7" s="2">
        <f t="array" ref="W7">INDEX(CHOOSE(Q16,AR3:AT6,AR10:AT13,AR16:AT19),MATCH(D17,AQ10:AQ13,1),MATCH(D36,AR9:AT9,1))</f>
        <v>9238122</v>
      </c>
      <c r="X7" s="2">
        <v>16</v>
      </c>
      <c r="Y7" s="2">
        <v>20</v>
      </c>
      <c r="Z7" s="2">
        <v>24</v>
      </c>
      <c r="AV7" s="148" t="s">
        <v>4199</v>
      </c>
      <c r="AW7" s="148" t="s">
        <v>1995</v>
      </c>
      <c r="AX7" s="263" t="str">
        <f>IF($D$22&lt;513,AW7,AX8)</f>
        <v>450 мм</v>
      </c>
      <c r="AZ7" s="2">
        <v>6</v>
      </c>
      <c r="BA7" s="2" t="s">
        <v>1902</v>
      </c>
    </row>
    <row r="8" spans="2:55" ht="19.95" customHeight="1">
      <c r="B8" s="365"/>
      <c r="C8" s="365"/>
      <c r="D8" s="365"/>
      <c r="E8" s="365"/>
      <c r="F8" s="365"/>
      <c r="G8" s="8"/>
      <c r="H8" s="33" t="str">
        <f>VLOOKUP(Q11,AJ22:AK25,2,0)</f>
        <v>-</v>
      </c>
      <c r="I8" s="362" t="str">
        <f>IFERROR(VLOOKUP(H8,Цены!$A:$B,2,0),"-")</f>
        <v>-</v>
      </c>
      <c r="J8" s="363"/>
      <c r="K8" s="363"/>
      <c r="L8" s="363"/>
      <c r="M8" s="364"/>
      <c r="N8" s="33">
        <f>VLOOKUP(Q16,AL22:AM24,2,0)</f>
        <v>2</v>
      </c>
      <c r="O8" s="337"/>
      <c r="Q8" s="61" t="s">
        <v>4210</v>
      </c>
      <c r="S8" s="2">
        <f>(F10*C17*D17)/1000000000*VLOOKUP(Q5,S3:T5,2,0)</f>
        <v>17.210771999999999</v>
      </c>
      <c r="T8" s="1">
        <v>1</v>
      </c>
      <c r="AB8" s="1" t="s">
        <v>4241</v>
      </c>
      <c r="AC8" s="1" t="s">
        <v>4243</v>
      </c>
      <c r="AG8" s="1" t="s">
        <v>4241</v>
      </c>
      <c r="AH8" s="1" t="s">
        <v>4244</v>
      </c>
      <c r="AL8" s="1" t="s">
        <v>4241</v>
      </c>
      <c r="AM8" s="1" t="s">
        <v>4243</v>
      </c>
      <c r="AQ8" s="1" t="s">
        <v>4241</v>
      </c>
      <c r="AR8" s="1" t="s">
        <v>4244</v>
      </c>
      <c r="AV8" s="61" t="s">
        <v>4200</v>
      </c>
      <c r="AW8" s="61" t="s">
        <v>1996</v>
      </c>
      <c r="AX8" s="61" t="str">
        <f>IF($D$22&lt;563,AW8,AX9)</f>
        <v>500 мм</v>
      </c>
      <c r="AZ8" s="2">
        <v>7</v>
      </c>
      <c r="BA8" s="2">
        <v>9072540</v>
      </c>
    </row>
    <row r="9" spans="2:55" ht="19.95" customHeight="1">
      <c r="B9" s="306" t="s">
        <v>2114</v>
      </c>
      <c r="C9" s="299"/>
      <c r="D9" s="8"/>
      <c r="E9" s="5">
        <f t="shared" ref="E9:E14" si="0">F9</f>
        <v>16</v>
      </c>
      <c r="F9" s="63">
        <v>16</v>
      </c>
      <c r="G9" s="8"/>
      <c r="H9" s="33">
        <f>VLOOKUP(Q42,AD35:AH41,MATCH(Q11,AD34:AH34,0),0)</f>
        <v>9071205</v>
      </c>
      <c r="I9" s="362" t="str">
        <f>IFERROR(VLOOKUP(H9,Цены!$A:$B,2,0),"-")</f>
        <v>ПЕТЛЯ SENSYS 8645I, УГОЛ 110ГР, ЧАШКА TH52D35, НАКЛАДНАЯ НАВЕСКА(B12,5)</v>
      </c>
      <c r="J9" s="363"/>
      <c r="K9" s="363"/>
      <c r="L9" s="363"/>
      <c r="M9" s="364"/>
      <c r="N9" s="33">
        <f>BB16</f>
        <v>10</v>
      </c>
      <c r="O9" s="337"/>
      <c r="Q9" s="61" t="s">
        <v>4211</v>
      </c>
      <c r="S9" s="42" t="s">
        <v>37</v>
      </c>
      <c r="AB9" s="2"/>
      <c r="AC9" s="2">
        <v>4</v>
      </c>
      <c r="AD9" s="2">
        <v>10</v>
      </c>
      <c r="AE9" s="2">
        <v>15</v>
      </c>
      <c r="AG9" s="2"/>
      <c r="AH9" s="2">
        <v>4</v>
      </c>
      <c r="AI9" s="2">
        <v>10</v>
      </c>
      <c r="AJ9" s="2">
        <v>15</v>
      </c>
      <c r="AL9" s="2"/>
      <c r="AM9" s="2">
        <v>4</v>
      </c>
      <c r="AN9" s="2">
        <v>10</v>
      </c>
      <c r="AO9" s="2">
        <v>15</v>
      </c>
      <c r="AQ9" s="2"/>
      <c r="AR9" s="2">
        <v>4</v>
      </c>
      <c r="AS9" s="2">
        <v>10</v>
      </c>
      <c r="AT9" s="2">
        <v>15</v>
      </c>
      <c r="AV9" s="61" t="s">
        <v>4201</v>
      </c>
      <c r="AW9" s="61" t="s">
        <v>1997</v>
      </c>
      <c r="AX9" s="61" t="str">
        <f>IF($D$22&lt;1000,AW9,AX10)</f>
        <v>550 мм</v>
      </c>
    </row>
    <row r="10" spans="2:55" ht="19.95" customHeight="1">
      <c r="B10" s="2" t="s">
        <v>2092</v>
      </c>
      <c r="C10" s="299"/>
      <c r="D10" s="3"/>
      <c r="E10" s="5">
        <f t="shared" si="0"/>
        <v>18</v>
      </c>
      <c r="F10" s="63">
        <v>18</v>
      </c>
      <c r="G10" s="8"/>
      <c r="H10" s="33">
        <f>VLOOKUP(Q42,AD45:AH51,MATCH(Q11,AD44:AH44,0),0)</f>
        <v>9071627</v>
      </c>
      <c r="I10" s="362" t="str">
        <f>IFERROR(VLOOKUP(H10,Цены!$A:$B,2,0),"-")</f>
        <v>МОНТАЖНАЯ ПЛАНКА SYSTEM 8099 ДЛЯ SENSYS/INTERMAT, L37, D3, ЕВРОВИНТЫ</v>
      </c>
      <c r="J10" s="363"/>
      <c r="K10" s="363"/>
      <c r="L10" s="363"/>
      <c r="M10" s="364"/>
      <c r="N10" s="33">
        <f>BB16</f>
        <v>10</v>
      </c>
      <c r="O10" s="337"/>
      <c r="Q10" s="61" t="s">
        <v>4212</v>
      </c>
      <c r="AB10" s="2">
        <v>250</v>
      </c>
      <c r="AC10" s="2">
        <v>9266113</v>
      </c>
      <c r="AD10" s="2" t="s">
        <v>1902</v>
      </c>
      <c r="AE10" s="2" t="s">
        <v>1902</v>
      </c>
      <c r="AG10" s="2">
        <v>250</v>
      </c>
      <c r="AH10" s="2">
        <v>9266111</v>
      </c>
      <c r="AI10" s="2" t="s">
        <v>1902</v>
      </c>
      <c r="AJ10" s="2" t="s">
        <v>1902</v>
      </c>
      <c r="AL10" s="2">
        <v>250</v>
      </c>
      <c r="AM10" s="2">
        <v>9238120</v>
      </c>
      <c r="AN10" s="2" t="s">
        <v>1902</v>
      </c>
      <c r="AO10" s="2" t="s">
        <v>1902</v>
      </c>
      <c r="AQ10" s="2">
        <v>250</v>
      </c>
      <c r="AR10" s="2">
        <v>9238119</v>
      </c>
      <c r="AS10" s="2" t="s">
        <v>1902</v>
      </c>
      <c r="AT10" s="2" t="s">
        <v>1902</v>
      </c>
      <c r="AV10" s="61"/>
      <c r="AW10" s="61"/>
      <c r="AX10" s="61">
        <v>0</v>
      </c>
    </row>
    <row r="11" spans="2:55" ht="19.95" customHeight="1">
      <c r="B11" s="2" t="s">
        <v>2093</v>
      </c>
      <c r="C11" s="299"/>
      <c r="D11" s="3"/>
      <c r="E11" s="5">
        <f t="shared" si="0"/>
        <v>2200</v>
      </c>
      <c r="F11" s="63">
        <v>2200</v>
      </c>
      <c r="G11" s="8"/>
      <c r="H11" s="33">
        <f>VLOOKUP(Q42,AD55:AH61,MATCH(Q11,AD54:AH54,0),0)</f>
        <v>9088251</v>
      </c>
      <c r="I11" s="362" t="str">
        <f>IFERROR(VLOOKUP(H11,Цены!$A:$B,2,0),"-")</f>
        <v>ЗАГЛУШКА ЧАШКИ ПЕТЛИ SENSYS</v>
      </c>
      <c r="J11" s="363"/>
      <c r="K11" s="363"/>
      <c r="L11" s="363"/>
      <c r="M11" s="364"/>
      <c r="N11" s="33">
        <f>BB16</f>
        <v>10</v>
      </c>
      <c r="O11" s="337"/>
      <c r="Q11" s="88">
        <v>4</v>
      </c>
      <c r="S11" s="15">
        <f>S8+E35</f>
        <v>17.210771999999999</v>
      </c>
      <c r="T11" s="1">
        <v>25</v>
      </c>
      <c r="AB11" s="2">
        <v>300</v>
      </c>
      <c r="AC11" s="2">
        <v>9266113</v>
      </c>
      <c r="AD11" s="2">
        <v>9265960</v>
      </c>
      <c r="AE11" s="2">
        <v>9265959</v>
      </c>
      <c r="AG11" s="2">
        <v>300</v>
      </c>
      <c r="AH11" s="2">
        <v>9266111</v>
      </c>
      <c r="AI11" s="2">
        <v>9266112</v>
      </c>
      <c r="AJ11" s="2">
        <v>9265958</v>
      </c>
      <c r="AL11" s="2">
        <v>300</v>
      </c>
      <c r="AM11" s="2">
        <v>9238120</v>
      </c>
      <c r="AN11" s="2">
        <v>9238121</v>
      </c>
      <c r="AO11" s="2">
        <v>9238123</v>
      </c>
      <c r="AQ11" s="2">
        <v>300</v>
      </c>
      <c r="AR11" s="2">
        <v>9238119</v>
      </c>
      <c r="AS11" s="2">
        <v>9238124</v>
      </c>
      <c r="AT11" s="2">
        <v>9238122</v>
      </c>
      <c r="AV11" s="61"/>
      <c r="AW11" s="61"/>
      <c r="AX11" s="61" t="str">
        <f>IF($D$22&gt;=262,AX3,AX10)</f>
        <v>400 мм</v>
      </c>
    </row>
    <row r="12" spans="2:55" ht="19.95" customHeight="1">
      <c r="B12" s="2" t="s">
        <v>2094</v>
      </c>
      <c r="C12" s="299"/>
      <c r="D12" s="3"/>
      <c r="E12" s="5">
        <f t="shared" si="0"/>
        <v>2200</v>
      </c>
      <c r="F12" s="63">
        <v>2200</v>
      </c>
      <c r="G12" s="8"/>
      <c r="H12" s="33">
        <f>VLOOKUP(Q42,AD65:AH71,MATCH(Q11,AD64:AH64,0),0)</f>
        <v>9088250</v>
      </c>
      <c r="I12" s="362" t="str">
        <f>IFERROR(VLOOKUP(H12,Цены!$A:$B,2,0),"-")</f>
        <v>ЗАГЛУШКА НА КОНСОЛЬ ПЕТЛИ SENSYS, С ЛОГОТИПОМ HETTICH, СТАЛЬ</v>
      </c>
      <c r="J12" s="363"/>
      <c r="K12" s="363"/>
      <c r="L12" s="363"/>
      <c r="M12" s="364"/>
      <c r="N12" s="33">
        <f>BB16</f>
        <v>10</v>
      </c>
      <c r="O12" s="337"/>
      <c r="S12" s="42" t="s">
        <v>38</v>
      </c>
      <c r="AB12" s="2">
        <v>450</v>
      </c>
      <c r="AC12" s="2" t="s">
        <v>1902</v>
      </c>
      <c r="AD12" s="2">
        <v>9265960</v>
      </c>
      <c r="AE12" s="2">
        <v>9265959</v>
      </c>
      <c r="AG12" s="2">
        <v>450</v>
      </c>
      <c r="AH12" s="2" t="s">
        <v>1902</v>
      </c>
      <c r="AI12" s="2">
        <v>9266112</v>
      </c>
      <c r="AJ12" s="2">
        <v>9265958</v>
      </c>
      <c r="AL12" s="2">
        <v>450</v>
      </c>
      <c r="AM12" s="2" t="s">
        <v>1902</v>
      </c>
      <c r="AN12" s="2">
        <v>9238121</v>
      </c>
      <c r="AO12" s="2">
        <v>9238123</v>
      </c>
      <c r="AQ12" s="2">
        <v>450</v>
      </c>
      <c r="AR12" s="2" t="s">
        <v>1902</v>
      </c>
      <c r="AS12" s="2">
        <v>9238124</v>
      </c>
      <c r="AT12" s="2">
        <v>9238122</v>
      </c>
    </row>
    <row r="13" spans="2:55" ht="19.95" customHeight="1">
      <c r="B13" s="2" t="s">
        <v>4223</v>
      </c>
      <c r="C13" s="299"/>
      <c r="D13" s="3"/>
      <c r="E13" s="5">
        <f t="shared" si="0"/>
        <v>500</v>
      </c>
      <c r="F13" s="63">
        <v>500</v>
      </c>
      <c r="G13" s="5"/>
      <c r="H13" s="33" t="str">
        <f>VLOOKUP(Q42,AZ2:BA8,2,0)</f>
        <v>-</v>
      </c>
      <c r="I13" s="362" t="str">
        <f>IFERROR(VLOOKUP(H13,Цены!$A:$B,2,0),"-")</f>
        <v>-</v>
      </c>
      <c r="J13" s="363"/>
      <c r="K13" s="363"/>
      <c r="L13" s="363"/>
      <c r="M13" s="364"/>
      <c r="N13" s="33">
        <f>BB16</f>
        <v>10</v>
      </c>
      <c r="O13" s="337"/>
      <c r="Q13" s="61" t="s">
        <v>1950</v>
      </c>
      <c r="U13" s="4">
        <f>F12-R33</f>
        <v>2190</v>
      </c>
      <c r="AB13" s="2">
        <v>600</v>
      </c>
      <c r="AC13" s="2" t="s">
        <v>1902</v>
      </c>
      <c r="AD13" s="2" t="s">
        <v>1902</v>
      </c>
      <c r="AE13" s="2">
        <v>9265959</v>
      </c>
      <c r="AG13" s="2">
        <v>600</v>
      </c>
      <c r="AH13" s="2" t="s">
        <v>1902</v>
      </c>
      <c r="AI13" s="2" t="s">
        <v>1902</v>
      </c>
      <c r="AJ13" s="2">
        <v>9265958</v>
      </c>
      <c r="AL13" s="2">
        <v>600</v>
      </c>
      <c r="AM13" s="2" t="s">
        <v>1902</v>
      </c>
      <c r="AN13" s="2" t="s">
        <v>1902</v>
      </c>
      <c r="AO13" s="2">
        <v>9238123</v>
      </c>
      <c r="AQ13" s="2">
        <v>600</v>
      </c>
      <c r="AR13" s="2" t="s">
        <v>1902</v>
      </c>
      <c r="AS13" s="2" t="s">
        <v>1902</v>
      </c>
      <c r="AT13" s="2">
        <v>9238122</v>
      </c>
    </row>
    <row r="14" spans="2:55" ht="19.95" customHeight="1">
      <c r="B14" s="7" t="s">
        <v>2083</v>
      </c>
      <c r="C14" s="299"/>
      <c r="D14" s="3"/>
      <c r="E14" s="5">
        <f t="shared" si="0"/>
        <v>70</v>
      </c>
      <c r="F14" s="64">
        <v>70</v>
      </c>
      <c r="G14" s="5"/>
      <c r="H14" s="33" t="str">
        <f t="array" ref="H14">INDEX(AL36:AL131,MATCH(Q47&amp;Q53&amp;AX11,AJ36:AJ131&amp;AK36:AK131&amp;AM36:AM131,0))</f>
        <v>-</v>
      </c>
      <c r="I14" s="362" t="str">
        <f>IFERROR(VLOOKUP(H14,Цены!$A:$B,2,0),"-")</f>
        <v>-</v>
      </c>
      <c r="J14" s="363"/>
      <c r="K14" s="363"/>
      <c r="L14" s="363"/>
      <c r="M14" s="364"/>
      <c r="N14" s="54">
        <f>F40</f>
        <v>0</v>
      </c>
      <c r="O14" s="337"/>
      <c r="Q14" s="61" t="s">
        <v>4213</v>
      </c>
      <c r="S14" s="2"/>
      <c r="T14" s="80" t="s">
        <v>25</v>
      </c>
      <c r="U14" s="80" t="s">
        <v>4</v>
      </c>
      <c r="V14" s="43" t="s">
        <v>1942</v>
      </c>
      <c r="W14" s="43" t="s">
        <v>1948</v>
      </c>
      <c r="AB14" s="1" t="s">
        <v>4242</v>
      </c>
      <c r="AC14" s="1" t="s">
        <v>4243</v>
      </c>
      <c r="AG14" s="1" t="s">
        <v>4242</v>
      </c>
      <c r="AH14" s="1" t="s">
        <v>4244</v>
      </c>
      <c r="AL14" s="1" t="s">
        <v>4242</v>
      </c>
      <c r="AM14" s="1" t="s">
        <v>4243</v>
      </c>
      <c r="AQ14" s="1" t="s">
        <v>4242</v>
      </c>
      <c r="AR14" s="1" t="s">
        <v>4244</v>
      </c>
    </row>
    <row r="15" spans="2:55" ht="19.95" customHeight="1">
      <c r="B15" s="442"/>
      <c r="C15" s="443"/>
      <c r="D15" s="443"/>
      <c r="E15" s="443"/>
      <c r="F15" s="444"/>
      <c r="G15" s="5"/>
      <c r="H15" s="33" t="str">
        <f t="array" ref="H15">INDEX(AQ36:AQ131,MATCH(Q47&amp;Q53&amp;AX11,AO36:AO131&amp;AP36:AP131&amp;AR36:AR131,0))</f>
        <v>-</v>
      </c>
      <c r="I15" s="362" t="str">
        <f>IFERROR(VLOOKUP(H15,Цены!$A:$B,2,0),"-")</f>
        <v>-</v>
      </c>
      <c r="J15" s="363"/>
      <c r="K15" s="363"/>
      <c r="L15" s="363"/>
      <c r="M15" s="364"/>
      <c r="N15" s="54">
        <f>F40</f>
        <v>0</v>
      </c>
      <c r="O15" s="337"/>
      <c r="Q15" s="61" t="s">
        <v>4214</v>
      </c>
      <c r="S15" s="2" t="s">
        <v>23</v>
      </c>
      <c r="T15" s="15">
        <f>F11-F14+53</f>
        <v>2183</v>
      </c>
      <c r="U15" s="1">
        <f>VLOOKUP(Q16,$S$24:$T$26,2,0)</f>
        <v>547.5</v>
      </c>
      <c r="V15" s="42">
        <f>IF(T15&lt;54,,T15)</f>
        <v>2183</v>
      </c>
      <c r="W15" s="42">
        <f>IF(U15&lt;31,,U15)</f>
        <v>547.5</v>
      </c>
      <c r="AB15" s="2"/>
      <c r="AC15" s="2">
        <v>4</v>
      </c>
      <c r="AD15" s="2">
        <v>10</v>
      </c>
      <c r="AE15" s="2">
        <v>15</v>
      </c>
      <c r="AG15" s="2"/>
      <c r="AH15" s="2">
        <v>4</v>
      </c>
      <c r="AI15" s="2">
        <v>10</v>
      </c>
      <c r="AJ15" s="2">
        <v>15</v>
      </c>
      <c r="AL15" s="2"/>
      <c r="AM15" s="2">
        <v>4</v>
      </c>
      <c r="AN15" s="2">
        <v>10</v>
      </c>
      <c r="AO15" s="2">
        <v>15</v>
      </c>
      <c r="AQ15" s="2"/>
      <c r="AR15" s="2">
        <v>4</v>
      </c>
      <c r="AS15" s="2">
        <v>10</v>
      </c>
      <c r="AT15" s="2">
        <v>15</v>
      </c>
      <c r="AV15" s="148"/>
      <c r="AW15" s="269"/>
      <c r="AX15" s="263"/>
      <c r="AZ15" s="1">
        <v>1</v>
      </c>
      <c r="BA15" s="1" t="s">
        <v>1902</v>
      </c>
    </row>
    <row r="16" spans="2:55" ht="19.95" customHeight="1">
      <c r="B16" s="299" t="s">
        <v>10</v>
      </c>
      <c r="C16" s="299" t="s">
        <v>25</v>
      </c>
      <c r="D16" s="355" t="s">
        <v>4</v>
      </c>
      <c r="E16" s="356"/>
      <c r="F16" s="357"/>
      <c r="G16" s="5"/>
      <c r="H16" s="33" t="str">
        <f>VLOOKUP(Q47,AO23:AP25,2,0)</f>
        <v>-</v>
      </c>
      <c r="I16" s="362" t="str">
        <f>IFERROR(VLOOKUP(H16,Цены!$A:$B,2,0),"-")</f>
        <v>-</v>
      </c>
      <c r="J16" s="363"/>
      <c r="K16" s="363"/>
      <c r="L16" s="363"/>
      <c r="M16" s="364"/>
      <c r="N16" s="54">
        <f>F40</f>
        <v>0</v>
      </c>
      <c r="O16" s="337"/>
      <c r="Q16" s="88">
        <v>3</v>
      </c>
      <c r="S16" s="2" t="s">
        <v>7</v>
      </c>
      <c r="T16" s="4">
        <f>F12-(F9*2)</f>
        <v>2168</v>
      </c>
      <c r="U16" s="15">
        <f>F13-F10-2</f>
        <v>480</v>
      </c>
      <c r="V16" s="42">
        <f>IF(T16&lt;0,,T16)</f>
        <v>2168</v>
      </c>
      <c r="W16" s="42">
        <f>IF(U16&lt;0,,U16)</f>
        <v>480</v>
      </c>
      <c r="AB16" s="2">
        <v>250</v>
      </c>
      <c r="AC16" s="2">
        <v>9266113</v>
      </c>
      <c r="AD16" s="2" t="s">
        <v>1902</v>
      </c>
      <c r="AE16" s="2" t="s">
        <v>1902</v>
      </c>
      <c r="AG16" s="2">
        <v>250</v>
      </c>
      <c r="AH16" s="2">
        <v>9266111</v>
      </c>
      <c r="AI16" s="2" t="s">
        <v>1902</v>
      </c>
      <c r="AJ16" s="2" t="s">
        <v>1902</v>
      </c>
      <c r="AL16" s="2">
        <v>250</v>
      </c>
      <c r="AM16" s="2">
        <v>9238120</v>
      </c>
      <c r="AN16" s="2" t="s">
        <v>1902</v>
      </c>
      <c r="AO16" s="2" t="s">
        <v>1902</v>
      </c>
      <c r="AQ16" s="2">
        <v>250</v>
      </c>
      <c r="AR16" s="2">
        <v>9238119</v>
      </c>
      <c r="AS16" s="2" t="s">
        <v>1902</v>
      </c>
      <c r="AT16" s="2" t="s">
        <v>1902</v>
      </c>
      <c r="AV16" s="148" t="s">
        <v>4252</v>
      </c>
      <c r="AW16" s="269">
        <v>2</v>
      </c>
      <c r="AX16" s="263">
        <f>IF($C$17&lt;700,AW16,AX17)</f>
        <v>5</v>
      </c>
      <c r="AZ16" s="1">
        <v>2</v>
      </c>
      <c r="BA16" s="1">
        <f>AX21</f>
        <v>5</v>
      </c>
      <c r="BB16" s="1">
        <f>VLOOKUP(Q16,AZ15:BA17,2,0)</f>
        <v>10</v>
      </c>
    </row>
    <row r="17" spans="2:63" ht="19.95" customHeight="1">
      <c r="B17" s="2" t="s">
        <v>2057</v>
      </c>
      <c r="C17" s="300">
        <f>SUM(V15)</f>
        <v>2183</v>
      </c>
      <c r="D17" s="439">
        <f>SUM(W15)</f>
        <v>547.5</v>
      </c>
      <c r="E17" s="440"/>
      <c r="F17" s="441"/>
      <c r="G17" s="5"/>
      <c r="H17" s="33" t="str">
        <f>VLOOKUP(Q47,AO26:AP28,2,0)</f>
        <v>-</v>
      </c>
      <c r="I17" s="362" t="str">
        <f>IFERROR(VLOOKUP(H17,Цены!$A:$B,2,0),"-")</f>
        <v>-</v>
      </c>
      <c r="J17" s="363"/>
      <c r="K17" s="363"/>
      <c r="L17" s="363"/>
      <c r="M17" s="364"/>
      <c r="N17" s="54">
        <f>F40</f>
        <v>0</v>
      </c>
      <c r="O17" s="337"/>
      <c r="S17" s="2" t="s">
        <v>8</v>
      </c>
      <c r="T17" s="4">
        <f>F12-(F9*2)</f>
        <v>2168</v>
      </c>
      <c r="U17" s="15">
        <f>F13-F10-2</f>
        <v>480</v>
      </c>
      <c r="V17" s="309">
        <f>IF(T17&lt;0,,T17)</f>
        <v>2168</v>
      </c>
      <c r="W17" s="42">
        <f>IF(U17&lt;0,,U17)</f>
        <v>480</v>
      </c>
      <c r="AB17" s="2">
        <v>300</v>
      </c>
      <c r="AC17" s="2">
        <v>9266113</v>
      </c>
      <c r="AD17" s="2">
        <v>9265960</v>
      </c>
      <c r="AE17" s="2">
        <v>9265959</v>
      </c>
      <c r="AG17" s="2">
        <v>300</v>
      </c>
      <c r="AH17" s="2">
        <v>9266111</v>
      </c>
      <c r="AI17" s="2">
        <v>9266112</v>
      </c>
      <c r="AJ17" s="2">
        <v>9265958</v>
      </c>
      <c r="AL17" s="2">
        <v>300</v>
      </c>
      <c r="AM17" s="2">
        <v>9238120</v>
      </c>
      <c r="AN17" s="2">
        <v>9238121</v>
      </c>
      <c r="AO17" s="2">
        <v>9238123</v>
      </c>
      <c r="AQ17" s="2">
        <v>300</v>
      </c>
      <c r="AR17" s="2">
        <v>9238119</v>
      </c>
      <c r="AS17" s="2">
        <v>9238124</v>
      </c>
      <c r="AT17" s="2">
        <v>9238122</v>
      </c>
      <c r="AV17" s="148" t="s">
        <v>4253</v>
      </c>
      <c r="AW17" s="148">
        <v>3</v>
      </c>
      <c r="AX17" s="263">
        <f>IF($C$17&lt;1500,AW17,AX18)</f>
        <v>5</v>
      </c>
      <c r="AZ17" s="1">
        <v>3</v>
      </c>
      <c r="BA17" s="1">
        <f>AX21*2</f>
        <v>10</v>
      </c>
    </row>
    <row r="18" spans="2:63" ht="19.95" customHeight="1">
      <c r="B18" s="2" t="s">
        <v>26</v>
      </c>
      <c r="C18" s="300">
        <f>SUM(V21)</f>
        <v>2200</v>
      </c>
      <c r="D18" s="439">
        <f>SUM(W21)</f>
        <v>480</v>
      </c>
      <c r="E18" s="440"/>
      <c r="F18" s="441"/>
      <c r="G18" s="5"/>
      <c r="H18" s="226" t="str">
        <f>VLOOKUP(Q57,W28:X29,2,0)</f>
        <v>-</v>
      </c>
      <c r="I18" s="362" t="str">
        <f>IFERROR(VLOOKUP(H18,Цены!$A:$B,2,0),"-")</f>
        <v>-</v>
      </c>
      <c r="J18" s="363"/>
      <c r="K18" s="363"/>
      <c r="L18" s="363"/>
      <c r="M18" s="364"/>
      <c r="N18" s="36">
        <f>F45</f>
        <v>0</v>
      </c>
      <c r="O18" s="337"/>
      <c r="Q18" s="61" t="s">
        <v>4215</v>
      </c>
      <c r="S18" s="2" t="s">
        <v>9</v>
      </c>
      <c r="T18" s="4">
        <f>F11-F14-(F9*2)</f>
        <v>2098</v>
      </c>
      <c r="U18" s="15">
        <f>F13-F10-42</f>
        <v>440</v>
      </c>
      <c r="V18" s="309">
        <f>IF(T18&lt;0,,T18)</f>
        <v>2098</v>
      </c>
      <c r="W18" s="42">
        <f t="shared" ref="W18:W22" si="1">IF(U18&lt;31,,U18)</f>
        <v>440</v>
      </c>
      <c r="AB18" s="2">
        <v>450</v>
      </c>
      <c r="AC18" s="2" t="s">
        <v>1902</v>
      </c>
      <c r="AD18" s="2">
        <v>9265960</v>
      </c>
      <c r="AE18" s="2">
        <v>9265959</v>
      </c>
      <c r="AG18" s="2">
        <v>450</v>
      </c>
      <c r="AH18" s="2" t="s">
        <v>1902</v>
      </c>
      <c r="AI18" s="2">
        <v>9266112</v>
      </c>
      <c r="AJ18" s="2">
        <v>9265958</v>
      </c>
      <c r="AL18" s="2">
        <v>450</v>
      </c>
      <c r="AM18" s="2" t="s">
        <v>1902</v>
      </c>
      <c r="AN18" s="2">
        <v>9238121</v>
      </c>
      <c r="AO18" s="2">
        <v>9238123</v>
      </c>
      <c r="AQ18" s="2">
        <v>450</v>
      </c>
      <c r="AR18" s="2" t="s">
        <v>1902</v>
      </c>
      <c r="AS18" s="2">
        <v>9238124</v>
      </c>
      <c r="AT18" s="2">
        <v>9238122</v>
      </c>
      <c r="AV18" s="148" t="s">
        <v>4254</v>
      </c>
      <c r="AW18" s="148">
        <v>4</v>
      </c>
      <c r="AX18" s="263">
        <f>IF($C$17&lt;2000,AW18,AX19)</f>
        <v>5</v>
      </c>
    </row>
    <row r="19" spans="2:63" ht="22.05" customHeight="1">
      <c r="B19" s="2" t="s">
        <v>27</v>
      </c>
      <c r="C19" s="300">
        <f>SUM(V22)</f>
        <v>2200</v>
      </c>
      <c r="D19" s="439">
        <f>SUM(W22)</f>
        <v>480</v>
      </c>
      <c r="E19" s="440"/>
      <c r="F19" s="441"/>
      <c r="G19" s="5"/>
      <c r="H19" s="414"/>
      <c r="I19" s="414"/>
      <c r="J19" s="414"/>
      <c r="K19" s="414"/>
      <c r="L19" s="414"/>
      <c r="M19" s="414"/>
      <c r="Q19" s="61" t="s">
        <v>4216</v>
      </c>
      <c r="S19" s="2" t="s">
        <v>1941</v>
      </c>
      <c r="T19" s="2">
        <f>F12-(F9*2)</f>
        <v>2168</v>
      </c>
      <c r="U19" s="4">
        <f>F14</f>
        <v>70</v>
      </c>
      <c r="V19" s="42">
        <f>IF(T19&lt;0,,T19)</f>
        <v>2168</v>
      </c>
      <c r="W19" s="42">
        <f t="shared" si="1"/>
        <v>70</v>
      </c>
      <c r="AB19" s="2">
        <v>600</v>
      </c>
      <c r="AC19" s="2" t="s">
        <v>1902</v>
      </c>
      <c r="AD19" s="2" t="s">
        <v>1902</v>
      </c>
      <c r="AE19" s="2">
        <v>9265959</v>
      </c>
      <c r="AG19" s="2">
        <v>600</v>
      </c>
      <c r="AH19" s="2" t="s">
        <v>1902</v>
      </c>
      <c r="AI19" s="2" t="s">
        <v>1902</v>
      </c>
      <c r="AJ19" s="2">
        <v>9265958</v>
      </c>
      <c r="AL19" s="2">
        <v>600</v>
      </c>
      <c r="AM19" s="2" t="s">
        <v>1902</v>
      </c>
      <c r="AN19" s="2" t="s">
        <v>1902</v>
      </c>
      <c r="AO19" s="2">
        <v>9238123</v>
      </c>
      <c r="AQ19" s="2">
        <v>600</v>
      </c>
      <c r="AR19" s="2" t="s">
        <v>1902</v>
      </c>
      <c r="AS19" s="2" t="s">
        <v>1902</v>
      </c>
      <c r="AT19" s="2">
        <v>9238122</v>
      </c>
      <c r="AV19" s="148" t="s">
        <v>4255</v>
      </c>
      <c r="AW19" s="148">
        <v>5</v>
      </c>
      <c r="AX19" s="263">
        <f>IF($C$17&lt;3000,AW19,AX20)</f>
        <v>5</v>
      </c>
    </row>
    <row r="20" spans="2:63" ht="19.95" customHeight="1">
      <c r="B20" s="2" t="s">
        <v>28</v>
      </c>
      <c r="C20" s="300">
        <f t="shared" ref="C20:D22" si="2">SUM(V16)</f>
        <v>2168</v>
      </c>
      <c r="D20" s="439">
        <f t="shared" si="2"/>
        <v>480</v>
      </c>
      <c r="E20" s="440"/>
      <c r="F20" s="441"/>
      <c r="G20" s="5"/>
      <c r="H20" s="5"/>
      <c r="I20" s="5"/>
      <c r="J20" s="5"/>
      <c r="K20" s="5"/>
      <c r="L20" s="5"/>
      <c r="M20" s="5"/>
      <c r="N20" s="5"/>
      <c r="O20" s="5"/>
      <c r="Q20" s="61" t="s">
        <v>4217</v>
      </c>
      <c r="S20" s="2" t="s">
        <v>24</v>
      </c>
      <c r="T20" s="1">
        <f>F12-(F9*2)-4</f>
        <v>2164</v>
      </c>
      <c r="U20" s="2"/>
      <c r="V20" s="42">
        <f>IF(T20&lt;0,,T20)</f>
        <v>2164</v>
      </c>
      <c r="W20" s="42">
        <f t="shared" si="1"/>
        <v>0</v>
      </c>
      <c r="AV20" s="61"/>
      <c r="AW20" s="61"/>
      <c r="AX20" s="61">
        <v>0</v>
      </c>
    </row>
    <row r="21" spans="2:63" ht="19.95" customHeight="1">
      <c r="B21" s="2" t="s">
        <v>29</v>
      </c>
      <c r="C21" s="300">
        <f t="shared" si="2"/>
        <v>2168</v>
      </c>
      <c r="D21" s="439">
        <f t="shared" si="2"/>
        <v>480</v>
      </c>
      <c r="E21" s="440"/>
      <c r="F21" s="441"/>
      <c r="G21" s="8"/>
      <c r="H21" s="5"/>
      <c r="I21" s="5"/>
      <c r="J21" s="5"/>
      <c r="K21" s="5"/>
      <c r="L21" s="5"/>
      <c r="M21" s="5"/>
      <c r="N21" s="5"/>
      <c r="O21" s="5"/>
      <c r="Q21" s="61" t="s">
        <v>4218</v>
      </c>
      <c r="S21" s="2" t="s">
        <v>5</v>
      </c>
      <c r="T21" s="4">
        <f>F11</f>
        <v>2200</v>
      </c>
      <c r="U21" s="15">
        <f>F13-F10-2</f>
        <v>480</v>
      </c>
      <c r="V21" s="42">
        <f>IF(T21&lt;0,,T21)</f>
        <v>2200</v>
      </c>
      <c r="W21" s="42">
        <f t="shared" si="1"/>
        <v>480</v>
      </c>
      <c r="AJ21" s="2" t="s">
        <v>4245</v>
      </c>
      <c r="AK21" s="2"/>
      <c r="AV21" s="61"/>
      <c r="AW21" s="61"/>
      <c r="AX21" s="61">
        <f>IF(C17&gt;=150,AX16,AX20)</f>
        <v>5</v>
      </c>
    </row>
    <row r="22" spans="2:63" ht="19.95" customHeight="1">
      <c r="B22" s="2" t="s">
        <v>30</v>
      </c>
      <c r="C22" s="300">
        <f t="shared" si="2"/>
        <v>2098</v>
      </c>
      <c r="D22" s="439">
        <f t="shared" si="2"/>
        <v>440</v>
      </c>
      <c r="E22" s="440"/>
      <c r="F22" s="441"/>
      <c r="G22" s="305"/>
      <c r="H22" s="5"/>
      <c r="I22" s="5"/>
      <c r="J22" s="5"/>
      <c r="K22" s="5"/>
      <c r="L22" s="5"/>
      <c r="M22" s="5"/>
      <c r="N22" s="5"/>
      <c r="O22" s="5"/>
      <c r="Q22" s="88">
        <v>4</v>
      </c>
      <c r="S22" s="2" t="s">
        <v>6</v>
      </c>
      <c r="T22" s="4">
        <f>F11</f>
        <v>2200</v>
      </c>
      <c r="U22" s="15">
        <f>F13-F10-2</f>
        <v>480</v>
      </c>
      <c r="V22" s="42">
        <f>IF(T22&lt;0,,T22)</f>
        <v>2200</v>
      </c>
      <c r="W22" s="42">
        <f t="shared" si="1"/>
        <v>480</v>
      </c>
      <c r="AC22" s="2">
        <v>1</v>
      </c>
      <c r="AD22" s="2">
        <v>2</v>
      </c>
      <c r="AE22" s="2">
        <v>3</v>
      </c>
      <c r="AJ22" s="2">
        <v>1</v>
      </c>
      <c r="AK22" s="2" t="s">
        <v>1902</v>
      </c>
      <c r="AL22" s="2">
        <v>1</v>
      </c>
      <c r="AM22" s="2" t="s">
        <v>1902</v>
      </c>
      <c r="AO22" s="376" t="s">
        <v>2013</v>
      </c>
      <c r="AP22" s="376"/>
      <c r="AQ22" s="376"/>
      <c r="AR22" s="376"/>
    </row>
    <row r="23" spans="2:63" ht="19.95" customHeight="1">
      <c r="B23" s="2" t="s">
        <v>31</v>
      </c>
      <c r="C23" s="300">
        <f>SUM(V19)</f>
        <v>2168</v>
      </c>
      <c r="D23" s="439">
        <f>F14</f>
        <v>70</v>
      </c>
      <c r="E23" s="440"/>
      <c r="F23" s="441"/>
      <c r="G23" s="9"/>
      <c r="H23" s="5"/>
      <c r="I23" s="5"/>
      <c r="J23" s="5"/>
      <c r="K23" s="5"/>
      <c r="L23" s="5"/>
      <c r="M23" s="5"/>
      <c r="N23" s="5"/>
      <c r="O23" s="5"/>
      <c r="AB23" s="106">
        <v>1</v>
      </c>
      <c r="AC23" s="2">
        <v>1</v>
      </c>
      <c r="AD23" s="2">
        <v>3</v>
      </c>
      <c r="AE23" s="2">
        <v>7</v>
      </c>
      <c r="AJ23" s="2">
        <v>2</v>
      </c>
      <c r="AK23" s="2" t="s">
        <v>1902</v>
      </c>
      <c r="AL23" s="2">
        <v>2</v>
      </c>
      <c r="AM23" s="2">
        <v>1</v>
      </c>
      <c r="AN23" s="3"/>
      <c r="AO23" s="61">
        <v>1</v>
      </c>
      <c r="AP23" s="61" t="s">
        <v>1902</v>
      </c>
      <c r="AQ23" s="61"/>
      <c r="AR23" s="61"/>
      <c r="AV23" s="407" t="s">
        <v>4263</v>
      </c>
      <c r="AW23" s="407"/>
      <c r="AX23" s="407"/>
      <c r="AY23" s="407"/>
      <c r="AZ23" s="407"/>
      <c r="BB23" s="385" t="s">
        <v>4264</v>
      </c>
      <c r="BC23" s="385"/>
      <c r="BD23" s="385"/>
      <c r="BE23" s="385"/>
      <c r="BF23" s="385"/>
      <c r="BK23" s="1" t="s">
        <v>4272</v>
      </c>
    </row>
    <row r="24" spans="2:63" ht="19.95" customHeight="1">
      <c r="B24" s="307" t="s">
        <v>2073</v>
      </c>
      <c r="C24" s="308">
        <f>SUM(V20)</f>
        <v>2164</v>
      </c>
      <c r="D24" s="3"/>
      <c r="E24" s="3"/>
      <c r="F24" s="5"/>
      <c r="G24" s="9"/>
      <c r="H24" s="5"/>
      <c r="I24" s="5"/>
      <c r="J24" s="5"/>
      <c r="K24" s="5"/>
      <c r="L24" s="5"/>
      <c r="M24" s="5"/>
      <c r="N24" s="5"/>
      <c r="O24" s="5"/>
      <c r="Q24" s="61" t="s">
        <v>4219</v>
      </c>
      <c r="S24" s="1">
        <v>1</v>
      </c>
      <c r="T24" s="1">
        <v>0</v>
      </c>
      <c r="AB24" s="106">
        <v>2</v>
      </c>
      <c r="AC24" s="2">
        <v>2</v>
      </c>
      <c r="AD24" s="2">
        <v>4</v>
      </c>
      <c r="AE24" s="2">
        <v>8</v>
      </c>
      <c r="AJ24" s="2">
        <v>3</v>
      </c>
      <c r="AK24" s="2">
        <v>9264191</v>
      </c>
      <c r="AL24" s="2">
        <v>3</v>
      </c>
      <c r="AM24" s="2">
        <v>2</v>
      </c>
      <c r="AN24" s="3"/>
      <c r="AO24" s="61">
        <v>2</v>
      </c>
      <c r="AP24" s="61">
        <v>9144830</v>
      </c>
      <c r="AQ24" s="61"/>
      <c r="AR24" s="61"/>
      <c r="AV24" s="2" t="s">
        <v>4256</v>
      </c>
      <c r="AW24" s="2">
        <v>200</v>
      </c>
      <c r="AX24" s="2">
        <v>300</v>
      </c>
      <c r="AY24" s="2">
        <v>450</v>
      </c>
      <c r="AZ24" s="2">
        <v>550</v>
      </c>
      <c r="BB24" s="2" t="s">
        <v>4256</v>
      </c>
      <c r="BC24" s="2">
        <v>200</v>
      </c>
      <c r="BD24" s="2">
        <v>300</v>
      </c>
      <c r="BE24" s="2">
        <v>450</v>
      </c>
      <c r="BF24" s="2">
        <v>550</v>
      </c>
      <c r="BK24" s="1" t="s">
        <v>4270</v>
      </c>
    </row>
    <row r="25" spans="2:63" ht="19.95" customHeight="1">
      <c r="B25" s="379" t="s">
        <v>13</v>
      </c>
      <c r="C25" s="380"/>
      <c r="D25" s="380"/>
      <c r="E25" s="380"/>
      <c r="F25" s="381"/>
      <c r="G25" s="9"/>
      <c r="H25" s="5"/>
      <c r="I25" s="5"/>
      <c r="J25" s="5"/>
      <c r="K25" s="5"/>
      <c r="L25" s="5"/>
      <c r="M25" s="315"/>
      <c r="N25" s="5"/>
      <c r="O25" s="5"/>
      <c r="Q25" s="61" t="s">
        <v>4220</v>
      </c>
      <c r="S25" s="1">
        <v>2</v>
      </c>
      <c r="T25" s="1">
        <f>U13/2</f>
        <v>1095</v>
      </c>
      <c r="AB25" s="106">
        <v>3</v>
      </c>
      <c r="AC25" s="2">
        <f t="array" ref="AC25">INDEX(CHOOSE(Q16,AC3:AE6,AC10:AE13,AC16:AE19),MATCH(D17,AB10:AB13,1),MATCH(D36,AC9:AE9,1))</f>
        <v>9265959</v>
      </c>
      <c r="AD25" s="2">
        <f t="array" ref="AD25">INDEX(CHOOSE(Q16,AC3:AE6,AC10:AE13,AC16:AE19),MATCH(D17,AB10:AB13,1),MATCH(D36,AC9:AE9,1))</f>
        <v>9265959</v>
      </c>
      <c r="AE25" s="2">
        <v>9</v>
      </c>
      <c r="AJ25" s="2">
        <v>4</v>
      </c>
      <c r="AK25" s="2" t="s">
        <v>1902</v>
      </c>
      <c r="AL25" s="3"/>
      <c r="AM25" s="3"/>
      <c r="AN25" s="3"/>
      <c r="AO25" s="61">
        <v>3</v>
      </c>
      <c r="AP25" s="61">
        <v>9144830</v>
      </c>
      <c r="AQ25" s="61"/>
      <c r="AR25" s="61"/>
      <c r="AV25" s="2">
        <v>16</v>
      </c>
      <c r="AW25" s="2" t="s">
        <v>1902</v>
      </c>
      <c r="AX25" s="2" t="s">
        <v>1902</v>
      </c>
      <c r="AY25" s="2" t="s">
        <v>1902</v>
      </c>
      <c r="AZ25" s="2" t="s">
        <v>1902</v>
      </c>
      <c r="BB25" s="2">
        <v>16</v>
      </c>
      <c r="BC25" s="2" t="s">
        <v>1902</v>
      </c>
      <c r="BD25" s="2" t="s">
        <v>1902</v>
      </c>
      <c r="BE25" s="2" t="s">
        <v>1902</v>
      </c>
      <c r="BF25" s="2" t="s">
        <v>1902</v>
      </c>
      <c r="BK25" s="1" t="s">
        <v>4271</v>
      </c>
    </row>
    <row r="26" spans="2:63" ht="36" customHeight="1">
      <c r="B26" s="11"/>
      <c r="C26" s="12" t="s">
        <v>20</v>
      </c>
      <c r="D26" s="305"/>
      <c r="E26" s="305"/>
      <c r="F26" s="11"/>
      <c r="G26" s="9"/>
      <c r="L26" s="8"/>
      <c r="M26" s="8"/>
      <c r="N26" s="8"/>
      <c r="O26" s="8"/>
      <c r="Q26" s="61" t="s">
        <v>4221</v>
      </c>
      <c r="S26" s="1">
        <v>3</v>
      </c>
      <c r="T26" s="1">
        <f>U13/4</f>
        <v>547.5</v>
      </c>
      <c r="AB26" s="106">
        <v>4</v>
      </c>
      <c r="AC26" s="2">
        <f t="array" ref="AC26">INDEX(CHOOSE(Q16,AM3:AO6,AM10:AO13,AM16:AO19),MATCH(D17,AL10:AL13,1),MATCH(D36,AM9:AO9,1))</f>
        <v>9238123</v>
      </c>
      <c r="AD26" s="2">
        <v>6</v>
      </c>
      <c r="AE26" s="2">
        <v>10</v>
      </c>
      <c r="AL26" s="3"/>
      <c r="AM26" s="3"/>
      <c r="AN26" s="3"/>
      <c r="AO26" s="61">
        <v>1</v>
      </c>
      <c r="AP26" s="61" t="s">
        <v>1902</v>
      </c>
      <c r="AQ26" s="61"/>
      <c r="AR26" s="61"/>
      <c r="AV26" s="2">
        <v>18</v>
      </c>
      <c r="AW26" s="2" t="s">
        <v>1902</v>
      </c>
      <c r="AX26" s="2" t="s">
        <v>1902</v>
      </c>
      <c r="AY26" s="2" t="s">
        <v>1902</v>
      </c>
      <c r="AZ26" s="2" t="s">
        <v>1902</v>
      </c>
      <c r="BA26" s="3"/>
      <c r="BB26" s="2">
        <v>18</v>
      </c>
      <c r="BC26" s="2" t="s">
        <v>1902</v>
      </c>
      <c r="BD26" s="2" t="s">
        <v>1902</v>
      </c>
      <c r="BE26" s="2" t="s">
        <v>1902</v>
      </c>
      <c r="BF26" s="2" t="s">
        <v>1902</v>
      </c>
    </row>
    <row r="27" spans="2:63" ht="19.95" customHeight="1">
      <c r="B27" s="2" t="s">
        <v>4233</v>
      </c>
      <c r="C27" s="13" t="s">
        <v>2080</v>
      </c>
      <c r="D27" s="3"/>
      <c r="E27" s="3"/>
      <c r="F27" s="313">
        <f>IFERROR(SUM(AV74),"0,00 мм")</f>
        <v>73</v>
      </c>
      <c r="G27" s="9"/>
      <c r="L27" s="305"/>
      <c r="M27" s="305"/>
      <c r="N27" s="305"/>
      <c r="O27" s="305"/>
      <c r="Q27" s="88">
        <v>2</v>
      </c>
      <c r="W27" s="1" t="s">
        <v>4251</v>
      </c>
      <c r="AO27" s="61">
        <v>2</v>
      </c>
      <c r="AP27" s="61">
        <v>9144841</v>
      </c>
      <c r="AQ27" s="61"/>
      <c r="AR27" s="61"/>
      <c r="AV27" s="2">
        <v>19</v>
      </c>
      <c r="AW27" s="2" t="s">
        <v>1902</v>
      </c>
      <c r="AX27" s="2" t="s">
        <v>1902</v>
      </c>
      <c r="AY27" s="2" t="s">
        <v>1902</v>
      </c>
      <c r="AZ27" s="2" t="s">
        <v>1902</v>
      </c>
      <c r="BA27" s="3"/>
      <c r="BB27" s="2">
        <v>19</v>
      </c>
      <c r="BC27" s="2" t="s">
        <v>1902</v>
      </c>
      <c r="BD27" s="2" t="s">
        <v>1902</v>
      </c>
      <c r="BE27" s="2" t="s">
        <v>1902</v>
      </c>
      <c r="BF27" s="2" t="s">
        <v>1902</v>
      </c>
    </row>
    <row r="28" spans="2:63" ht="19.95" customHeight="1">
      <c r="B28" s="2" t="s">
        <v>4234</v>
      </c>
      <c r="C28" s="13" t="s">
        <v>2076</v>
      </c>
      <c r="D28" s="3"/>
      <c r="E28" s="3"/>
      <c r="F28" s="314">
        <f>IFERROR(SUM(BB74),"0,00 мм")</f>
        <v>61</v>
      </c>
      <c r="G28" s="9"/>
      <c r="L28" s="9"/>
      <c r="M28" s="9"/>
      <c r="N28" s="9"/>
      <c r="O28" s="9"/>
      <c r="T28" s="2" t="s">
        <v>4238</v>
      </c>
      <c r="W28" s="61">
        <v>1</v>
      </c>
      <c r="X28" s="61" t="s">
        <v>1902</v>
      </c>
      <c r="AO28" s="61">
        <v>3</v>
      </c>
      <c r="AP28" s="61">
        <v>9144841</v>
      </c>
      <c r="AQ28" s="61"/>
      <c r="AR28" s="61"/>
      <c r="AV28" s="2">
        <v>22</v>
      </c>
      <c r="AW28" s="2" t="s">
        <v>1902</v>
      </c>
      <c r="AX28" s="2" t="s">
        <v>1902</v>
      </c>
      <c r="AY28" s="2" t="s">
        <v>1902</v>
      </c>
      <c r="AZ28" s="2" t="s">
        <v>1902</v>
      </c>
      <c r="BA28" s="3"/>
      <c r="BB28" s="2">
        <v>22</v>
      </c>
      <c r="BC28" s="2" t="s">
        <v>1902</v>
      </c>
      <c r="BD28" s="2" t="s">
        <v>1902</v>
      </c>
      <c r="BE28" s="2" t="s">
        <v>1902</v>
      </c>
      <c r="BF28" s="2" t="s">
        <v>1902</v>
      </c>
    </row>
    <row r="29" spans="2:63" ht="19.95" customHeight="1">
      <c r="B29" s="2" t="s">
        <v>4235</v>
      </c>
      <c r="C29" s="13" t="s">
        <v>1895</v>
      </c>
      <c r="D29" s="3"/>
      <c r="E29" s="3"/>
      <c r="F29" s="14">
        <v>15</v>
      </c>
      <c r="G29" s="9"/>
      <c r="L29" s="9"/>
      <c r="M29" s="9"/>
      <c r="N29" s="9"/>
      <c r="O29" s="9"/>
      <c r="Q29" s="2" t="s">
        <v>4224</v>
      </c>
      <c r="R29" s="2"/>
      <c r="T29" s="2">
        <v>9239311</v>
      </c>
      <c r="W29" s="61">
        <v>2</v>
      </c>
      <c r="X29" s="61">
        <v>40438</v>
      </c>
      <c r="AD29" s="2" t="s">
        <v>1897</v>
      </c>
      <c r="AE29" s="2"/>
      <c r="AG29" s="2" t="s">
        <v>1898</v>
      </c>
      <c r="AH29" s="2"/>
      <c r="AO29" s="61"/>
      <c r="AP29" s="61"/>
      <c r="AQ29" s="61"/>
      <c r="AR29" s="61"/>
      <c r="AV29" s="2">
        <v>25</v>
      </c>
      <c r="AW29" s="2" t="s">
        <v>1902</v>
      </c>
      <c r="AX29" s="2" t="s">
        <v>1902</v>
      </c>
      <c r="AY29" s="2" t="s">
        <v>1902</v>
      </c>
      <c r="AZ29" s="2" t="s">
        <v>1902</v>
      </c>
      <c r="BA29" s="3"/>
      <c r="BB29" s="2">
        <v>25</v>
      </c>
      <c r="BC29" s="2" t="s">
        <v>1902</v>
      </c>
      <c r="BD29" s="2" t="s">
        <v>1902</v>
      </c>
      <c r="BE29" s="2" t="s">
        <v>1902</v>
      </c>
      <c r="BF29" s="2" t="s">
        <v>1902</v>
      </c>
    </row>
    <row r="30" spans="2:63" ht="19.95" customHeight="1">
      <c r="B30" s="2" t="s">
        <v>4236</v>
      </c>
      <c r="C30" s="13" t="s">
        <v>1897</v>
      </c>
      <c r="D30" s="3"/>
      <c r="E30" s="3"/>
      <c r="F30" s="314">
        <f>VLOOKUP(Q16,AD30:AE32,2,0)</f>
        <v>1015</v>
      </c>
      <c r="G30" s="5"/>
      <c r="L30" s="9"/>
      <c r="M30" s="9"/>
      <c r="N30" s="9"/>
      <c r="O30" s="9"/>
      <c r="Q30" s="2">
        <v>1</v>
      </c>
      <c r="R30" s="2">
        <v>0</v>
      </c>
      <c r="T30" s="2">
        <v>9239310</v>
      </c>
      <c r="AD30" s="2">
        <v>1</v>
      </c>
      <c r="AE30" s="2">
        <v>0</v>
      </c>
      <c r="AG30" s="2">
        <v>1</v>
      </c>
      <c r="AH30" s="2">
        <v>0</v>
      </c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2:63" ht="19.95" customHeight="1">
      <c r="B31" s="2" t="s">
        <v>4237</v>
      </c>
      <c r="C31" s="13" t="s">
        <v>1898</v>
      </c>
      <c r="D31" s="3"/>
      <c r="E31" s="3"/>
      <c r="F31" s="31">
        <f>VLOOKUP(Q16,AG30:AH32,2,0)</f>
        <v>2046</v>
      </c>
      <c r="G31" s="305"/>
      <c r="H31" s="9"/>
      <c r="I31" s="9"/>
      <c r="J31" s="9"/>
      <c r="K31" s="9"/>
      <c r="L31" s="9"/>
      <c r="M31" s="9"/>
      <c r="N31" s="9"/>
      <c r="O31" s="9"/>
      <c r="Q31" s="2">
        <v>2</v>
      </c>
      <c r="R31" s="2">
        <v>6</v>
      </c>
      <c r="AD31" s="2">
        <v>2</v>
      </c>
      <c r="AE31" s="2">
        <f>$F$12-($F$9*2)-$F$28</f>
        <v>2107</v>
      </c>
      <c r="AG31" s="2">
        <v>2</v>
      </c>
      <c r="AH31" s="2" t="s">
        <v>1902</v>
      </c>
      <c r="AV31" s="2" t="s">
        <v>4257</v>
      </c>
      <c r="AW31" s="2">
        <v>200</v>
      </c>
      <c r="AX31" s="2">
        <v>300</v>
      </c>
      <c r="AY31" s="2">
        <v>450</v>
      </c>
      <c r="AZ31" s="2">
        <v>550</v>
      </c>
      <c r="BA31" s="3"/>
      <c r="BB31" s="2" t="s">
        <v>4257</v>
      </c>
      <c r="BC31" s="2">
        <v>200</v>
      </c>
      <c r="BD31" s="2">
        <v>300</v>
      </c>
      <c r="BE31" s="2">
        <v>450</v>
      </c>
      <c r="BF31" s="2">
        <v>550</v>
      </c>
    </row>
    <row r="32" spans="2:63" ht="19.95" customHeight="1">
      <c r="B32" s="379" t="s">
        <v>36</v>
      </c>
      <c r="C32" s="380"/>
      <c r="D32" s="380"/>
      <c r="E32" s="380"/>
      <c r="F32" s="381"/>
      <c r="G32" s="305"/>
      <c r="H32" s="9"/>
      <c r="I32" s="9"/>
      <c r="J32" s="9"/>
      <c r="K32" s="9"/>
      <c r="L32" s="9"/>
      <c r="M32" s="9"/>
      <c r="N32" s="9"/>
      <c r="O32" s="9"/>
      <c r="Q32" s="2">
        <v>3</v>
      </c>
      <c r="R32" s="2">
        <v>10</v>
      </c>
      <c r="AD32" s="2">
        <v>3</v>
      </c>
      <c r="AE32" s="2">
        <f>F12/2-F9-F28-(F9/2)</f>
        <v>1015</v>
      </c>
      <c r="AG32" s="2">
        <v>3</v>
      </c>
      <c r="AH32" s="2">
        <f>F12-(F9*2)-(F28*2)</f>
        <v>2046</v>
      </c>
      <c r="AV32" s="2">
        <v>16</v>
      </c>
      <c r="AW32" s="2">
        <v>31</v>
      </c>
      <c r="AX32" s="2">
        <v>41</v>
      </c>
      <c r="AY32" s="2">
        <v>73</v>
      </c>
      <c r="AZ32" s="2">
        <v>104</v>
      </c>
      <c r="BA32" s="3"/>
      <c r="BB32" s="2">
        <v>16</v>
      </c>
      <c r="BC32" s="2">
        <v>58</v>
      </c>
      <c r="BD32" s="2">
        <v>58</v>
      </c>
      <c r="BE32" s="2">
        <v>58</v>
      </c>
      <c r="BF32" s="2">
        <v>58</v>
      </c>
    </row>
    <row r="33" spans="2:58" ht="19.95" customHeight="1">
      <c r="B33" s="2"/>
      <c r="C33" s="299" t="s">
        <v>34</v>
      </c>
      <c r="D33" s="299" t="s">
        <v>25</v>
      </c>
      <c r="E33" s="355" t="s">
        <v>4</v>
      </c>
      <c r="F33" s="357"/>
      <c r="G33" s="5"/>
      <c r="H33" s="9"/>
      <c r="I33" s="9"/>
      <c r="J33" s="9"/>
      <c r="K33" s="9"/>
      <c r="L33" s="9"/>
      <c r="M33" s="9"/>
      <c r="N33" s="9"/>
      <c r="O33" s="9"/>
      <c r="R33" s="1">
        <f>VLOOKUP(Q16,Q30:R32,2,0)</f>
        <v>10</v>
      </c>
      <c r="T33" s="3"/>
      <c r="U33" s="3"/>
      <c r="AD33" s="1" t="s">
        <v>4246</v>
      </c>
      <c r="AV33" s="2">
        <v>18</v>
      </c>
      <c r="AW33" s="2">
        <v>31</v>
      </c>
      <c r="AX33" s="2">
        <v>41</v>
      </c>
      <c r="AY33" s="2">
        <v>73</v>
      </c>
      <c r="AZ33" s="2">
        <v>104</v>
      </c>
      <c r="BB33" s="2">
        <v>18</v>
      </c>
      <c r="BC33" s="2">
        <v>61</v>
      </c>
      <c r="BD33" s="2">
        <v>61</v>
      </c>
      <c r="BE33" s="2">
        <v>61</v>
      </c>
      <c r="BF33" s="2">
        <v>61</v>
      </c>
    </row>
    <row r="34" spans="2:58" ht="19.95" customHeight="1">
      <c r="B34" s="299" t="s">
        <v>32</v>
      </c>
      <c r="C34" s="65">
        <v>0</v>
      </c>
      <c r="D34" s="301">
        <v>0</v>
      </c>
      <c r="E34" s="450">
        <v>0</v>
      </c>
      <c r="F34" s="451"/>
      <c r="G34" s="5"/>
      <c r="H34" s="9"/>
      <c r="I34" s="9"/>
      <c r="J34" s="9"/>
      <c r="K34" s="9"/>
      <c r="L34" s="9"/>
      <c r="M34" s="9"/>
      <c r="N34" s="9"/>
      <c r="O34" s="9"/>
      <c r="AC34" s="3"/>
      <c r="AD34" s="2"/>
      <c r="AE34" s="2">
        <v>1</v>
      </c>
      <c r="AF34" s="2">
        <v>2</v>
      </c>
      <c r="AG34" s="2">
        <v>3</v>
      </c>
      <c r="AH34" s="2">
        <v>4</v>
      </c>
      <c r="AJ34" s="400" t="s">
        <v>2012</v>
      </c>
      <c r="AK34" s="400"/>
      <c r="AL34" s="400"/>
      <c r="AM34" s="400"/>
      <c r="AO34" s="310" t="s">
        <v>4250</v>
      </c>
      <c r="AP34" s="310"/>
      <c r="AQ34" s="310"/>
      <c r="AR34" s="310"/>
      <c r="AV34" s="2">
        <v>19</v>
      </c>
      <c r="AW34" s="2">
        <v>31</v>
      </c>
      <c r="AX34" s="2">
        <v>41</v>
      </c>
      <c r="AY34" s="2">
        <v>73</v>
      </c>
      <c r="AZ34" s="2">
        <v>104</v>
      </c>
      <c r="BB34" s="2">
        <v>19</v>
      </c>
      <c r="BC34" s="2">
        <v>61</v>
      </c>
      <c r="BD34" s="2">
        <v>61</v>
      </c>
      <c r="BE34" s="2">
        <v>61</v>
      </c>
      <c r="BF34" s="2">
        <v>61</v>
      </c>
    </row>
    <row r="35" spans="2:58" ht="19.95" customHeight="1">
      <c r="B35" s="377" t="s">
        <v>35</v>
      </c>
      <c r="C35" s="436"/>
      <c r="D35" s="378"/>
      <c r="E35" s="437">
        <f>(C34*D34*E34)/1000000000*T2</f>
        <v>0</v>
      </c>
      <c r="F35" s="438"/>
      <c r="G35" s="5"/>
      <c r="H35" s="5"/>
      <c r="I35" s="5"/>
      <c r="J35" s="5"/>
      <c r="K35" s="5"/>
      <c r="L35" s="5"/>
      <c r="M35" s="5"/>
      <c r="N35" s="5"/>
      <c r="O35" s="5"/>
      <c r="Q35" s="61" t="s">
        <v>4226</v>
      </c>
      <c r="S35" s="2" t="s">
        <v>23</v>
      </c>
      <c r="T35" s="2" t="s">
        <v>1971</v>
      </c>
      <c r="U35" s="2" t="s">
        <v>4239</v>
      </c>
      <c r="V35" s="2" t="s">
        <v>2009</v>
      </c>
      <c r="X35" s="2" t="s">
        <v>23</v>
      </c>
      <c r="Y35" s="2" t="s">
        <v>1971</v>
      </c>
      <c r="Z35" s="2" t="s">
        <v>4239</v>
      </c>
      <c r="AA35" s="2" t="s">
        <v>2009</v>
      </c>
      <c r="AD35" s="311">
        <v>1</v>
      </c>
      <c r="AE35" s="2" t="s">
        <v>1902</v>
      </c>
      <c r="AF35" s="2" t="s">
        <v>1902</v>
      </c>
      <c r="AG35" s="2" t="s">
        <v>1902</v>
      </c>
      <c r="AH35" s="2" t="s">
        <v>1902</v>
      </c>
      <c r="AJ35" s="61" t="s">
        <v>2006</v>
      </c>
      <c r="AK35" s="61" t="s">
        <v>2007</v>
      </c>
      <c r="AL35" s="61" t="s">
        <v>2009</v>
      </c>
      <c r="AM35" s="61" t="s">
        <v>2008</v>
      </c>
      <c r="AO35" s="61" t="s">
        <v>2006</v>
      </c>
      <c r="AP35" s="61" t="s">
        <v>2007</v>
      </c>
      <c r="AQ35" s="61" t="s">
        <v>2009</v>
      </c>
      <c r="AR35" s="61" t="s">
        <v>2008</v>
      </c>
      <c r="AV35" s="2">
        <v>22</v>
      </c>
      <c r="AW35" s="2">
        <v>31</v>
      </c>
      <c r="AX35" s="2">
        <v>41</v>
      </c>
      <c r="AY35" s="2">
        <v>73</v>
      </c>
      <c r="AZ35" s="2">
        <v>104</v>
      </c>
      <c r="BB35" s="2">
        <v>22</v>
      </c>
      <c r="BC35" s="2">
        <v>64</v>
      </c>
      <c r="BD35" s="2">
        <v>64</v>
      </c>
      <c r="BE35" s="2">
        <v>64</v>
      </c>
      <c r="BF35" s="2">
        <v>64</v>
      </c>
    </row>
    <row r="36" spans="2:58" ht="19.95" customHeight="1">
      <c r="B36" s="445" t="s">
        <v>1947</v>
      </c>
      <c r="C36" s="446"/>
      <c r="D36" s="16">
        <f>SUM(S11)</f>
        <v>17.210771999999999</v>
      </c>
      <c r="E36" s="437" t="s">
        <v>4222</v>
      </c>
      <c r="F36" s="438"/>
      <c r="G36" s="5"/>
      <c r="H36" s="305"/>
      <c r="I36" s="305"/>
      <c r="J36" s="305"/>
      <c r="K36" s="305"/>
      <c r="L36" s="305"/>
      <c r="M36" s="305"/>
      <c r="N36" s="305"/>
      <c r="O36" s="305"/>
      <c r="Q36" s="61" t="s">
        <v>4227</v>
      </c>
      <c r="S36" s="2">
        <v>1</v>
      </c>
      <c r="T36" s="2">
        <v>1</v>
      </c>
      <c r="U36" s="2">
        <v>1</v>
      </c>
      <c r="V36" s="2" t="s">
        <v>1902</v>
      </c>
      <c r="X36" s="2">
        <v>1</v>
      </c>
      <c r="Y36" s="2">
        <v>1</v>
      </c>
      <c r="Z36" s="2">
        <v>1</v>
      </c>
      <c r="AA36" s="2" t="s">
        <v>1902</v>
      </c>
      <c r="AD36" s="311">
        <v>2</v>
      </c>
      <c r="AE36" s="2" t="s">
        <v>1902</v>
      </c>
      <c r="AF36" s="2">
        <v>9071205</v>
      </c>
      <c r="AG36" s="2">
        <v>9073662</v>
      </c>
      <c r="AH36" s="2">
        <v>9071205</v>
      </c>
      <c r="AJ36" s="61">
        <v>1</v>
      </c>
      <c r="AK36" s="61">
        <v>1</v>
      </c>
      <c r="AL36" s="61" t="s">
        <v>1902</v>
      </c>
      <c r="AM36" s="61">
        <v>0</v>
      </c>
      <c r="AO36" s="61">
        <v>1</v>
      </c>
      <c r="AP36" s="61">
        <v>1</v>
      </c>
      <c r="AQ36" s="61" t="s">
        <v>1902</v>
      </c>
      <c r="AR36" s="61">
        <v>0</v>
      </c>
      <c r="AV36" s="2">
        <v>25</v>
      </c>
      <c r="AW36" s="2">
        <v>31</v>
      </c>
      <c r="AX36" s="2">
        <v>41</v>
      </c>
      <c r="AY36" s="2">
        <v>73</v>
      </c>
      <c r="AZ36" s="2">
        <v>104</v>
      </c>
      <c r="BB36" s="2">
        <v>25</v>
      </c>
      <c r="BC36" s="2">
        <v>67</v>
      </c>
      <c r="BD36" s="2">
        <v>67</v>
      </c>
      <c r="BE36" s="2">
        <v>67</v>
      </c>
      <c r="BF36" s="2">
        <v>67</v>
      </c>
    </row>
    <row r="37" spans="2:58" ht="19.95" customHeight="1">
      <c r="B37" s="379" t="s">
        <v>2044</v>
      </c>
      <c r="C37" s="380"/>
      <c r="D37" s="380"/>
      <c r="E37" s="380"/>
      <c r="F37" s="381"/>
      <c r="G37" s="5"/>
      <c r="H37" s="305"/>
      <c r="I37" s="305"/>
      <c r="J37" s="305"/>
      <c r="K37" s="305"/>
      <c r="L37" s="305"/>
      <c r="M37" s="305"/>
      <c r="N37" s="305"/>
      <c r="O37" s="305"/>
      <c r="Q37" s="61" t="s">
        <v>4229</v>
      </c>
      <c r="S37" s="2">
        <v>1</v>
      </c>
      <c r="T37" s="2">
        <v>1</v>
      </c>
      <c r="U37" s="2">
        <v>2</v>
      </c>
      <c r="V37" s="2" t="s">
        <v>1902</v>
      </c>
      <c r="X37" s="2">
        <v>1</v>
      </c>
      <c r="Y37" s="2">
        <v>1</v>
      </c>
      <c r="Z37" s="2">
        <v>2</v>
      </c>
      <c r="AA37" s="2" t="s">
        <v>1902</v>
      </c>
      <c r="AD37" s="311">
        <v>3</v>
      </c>
      <c r="AE37" s="2" t="s">
        <v>1902</v>
      </c>
      <c r="AF37" s="2">
        <v>9090260</v>
      </c>
      <c r="AG37" s="2">
        <v>9091580</v>
      </c>
      <c r="AH37" s="2">
        <v>9090260</v>
      </c>
      <c r="AJ37" s="61">
        <v>1</v>
      </c>
      <c r="AK37" s="61">
        <v>1</v>
      </c>
      <c r="AL37" s="61" t="s">
        <v>1902</v>
      </c>
      <c r="AM37" s="61" t="s">
        <v>1991</v>
      </c>
      <c r="AO37" s="61">
        <v>1</v>
      </c>
      <c r="AP37" s="61">
        <v>1</v>
      </c>
      <c r="AQ37" s="61" t="s">
        <v>1902</v>
      </c>
      <c r="AR37" s="61" t="s">
        <v>1991</v>
      </c>
      <c r="AV37" s="3"/>
      <c r="AW37" s="3"/>
      <c r="AX37" s="3"/>
      <c r="BB37" s="3"/>
      <c r="BC37" s="3"/>
      <c r="BD37" s="3"/>
    </row>
    <row r="38" spans="2:58" ht="19.95" customHeight="1">
      <c r="B38" s="67" t="s">
        <v>1980</v>
      </c>
      <c r="C38" s="359"/>
      <c r="D38" s="360"/>
      <c r="E38" s="360"/>
      <c r="F38" s="361"/>
      <c r="G38" s="3"/>
      <c r="H38" s="5"/>
      <c r="I38" s="5"/>
      <c r="J38" s="5"/>
      <c r="K38" s="5"/>
      <c r="L38" s="5"/>
      <c r="M38" s="5"/>
      <c r="N38" s="5"/>
      <c r="O38" s="5"/>
      <c r="Q38" s="61" t="s">
        <v>4231</v>
      </c>
      <c r="S38" s="2">
        <v>1</v>
      </c>
      <c r="T38" s="2">
        <v>1</v>
      </c>
      <c r="U38" s="2">
        <v>3</v>
      </c>
      <c r="V38" s="2" t="s">
        <v>1902</v>
      </c>
      <c r="X38" s="2">
        <v>1</v>
      </c>
      <c r="Y38" s="2">
        <v>1</v>
      </c>
      <c r="Z38" s="2">
        <v>3</v>
      </c>
      <c r="AA38" s="2" t="s">
        <v>1902</v>
      </c>
      <c r="AD38" s="311">
        <v>4</v>
      </c>
      <c r="AE38" s="2" t="s">
        <v>1902</v>
      </c>
      <c r="AF38" s="2">
        <v>9071205</v>
      </c>
      <c r="AG38" s="2">
        <v>9073662</v>
      </c>
      <c r="AH38" s="2">
        <v>9071205</v>
      </c>
      <c r="AJ38" s="61">
        <v>1</v>
      </c>
      <c r="AK38" s="61">
        <v>1</v>
      </c>
      <c r="AL38" s="61" t="s">
        <v>1902</v>
      </c>
      <c r="AM38" s="61" t="s">
        <v>1992</v>
      </c>
      <c r="AO38" s="61">
        <v>1</v>
      </c>
      <c r="AP38" s="61">
        <v>1</v>
      </c>
      <c r="AQ38" s="61" t="s">
        <v>1902</v>
      </c>
      <c r="AR38" s="61" t="s">
        <v>1992</v>
      </c>
      <c r="AV38" s="2" t="s">
        <v>4258</v>
      </c>
      <c r="AW38" s="2">
        <v>200</v>
      </c>
      <c r="AX38" s="2">
        <v>300</v>
      </c>
      <c r="AY38" s="2">
        <v>450</v>
      </c>
      <c r="AZ38" s="2">
        <v>550</v>
      </c>
      <c r="BB38" s="2" t="s">
        <v>4258</v>
      </c>
      <c r="BC38" s="2">
        <v>200</v>
      </c>
      <c r="BD38" s="2">
        <v>300</v>
      </c>
      <c r="BE38" s="2">
        <v>450</v>
      </c>
      <c r="BF38" s="2">
        <v>550</v>
      </c>
    </row>
    <row r="39" spans="2:58" ht="19.95" customHeight="1">
      <c r="B39" s="74" t="s">
        <v>1984</v>
      </c>
      <c r="C39" s="74"/>
      <c r="D39" s="93"/>
      <c r="E39" s="93"/>
      <c r="F39" s="103"/>
      <c r="G39" s="3"/>
      <c r="H39" s="5"/>
      <c r="I39" s="5"/>
      <c r="J39" s="5"/>
      <c r="K39" s="5"/>
      <c r="L39" s="5"/>
      <c r="M39" s="5"/>
      <c r="N39" s="5"/>
      <c r="O39" s="5"/>
      <c r="Q39" s="61" t="s">
        <v>4228</v>
      </c>
      <c r="S39" s="2">
        <v>1</v>
      </c>
      <c r="T39" s="2">
        <v>1</v>
      </c>
      <c r="U39" s="2">
        <v>4</v>
      </c>
      <c r="V39" s="2" t="s">
        <v>1902</v>
      </c>
      <c r="X39" s="2">
        <v>1</v>
      </c>
      <c r="Y39" s="2">
        <v>1</v>
      </c>
      <c r="Z39" s="2">
        <v>4</v>
      </c>
      <c r="AA39" s="2" t="s">
        <v>1902</v>
      </c>
      <c r="AD39" s="311">
        <v>5</v>
      </c>
      <c r="AE39" s="2" t="s">
        <v>1902</v>
      </c>
      <c r="AF39" s="2">
        <v>9071206</v>
      </c>
      <c r="AG39" s="2">
        <v>9073663</v>
      </c>
      <c r="AH39" s="2">
        <v>9071206</v>
      </c>
      <c r="AJ39" s="61">
        <v>1</v>
      </c>
      <c r="AK39" s="61">
        <v>1</v>
      </c>
      <c r="AL39" s="61" t="s">
        <v>1902</v>
      </c>
      <c r="AM39" s="61" t="s">
        <v>1993</v>
      </c>
      <c r="AO39" s="61">
        <v>1</v>
      </c>
      <c r="AP39" s="61">
        <v>1</v>
      </c>
      <c r="AQ39" s="61" t="s">
        <v>1902</v>
      </c>
      <c r="AR39" s="61" t="s">
        <v>1993</v>
      </c>
      <c r="AV39" s="2">
        <v>16</v>
      </c>
      <c r="AW39" s="2">
        <v>13</v>
      </c>
      <c r="AX39" s="2">
        <v>18</v>
      </c>
      <c r="AY39" s="2">
        <v>31</v>
      </c>
      <c r="AZ39" s="2">
        <v>44</v>
      </c>
      <c r="BB39" s="2">
        <v>16</v>
      </c>
      <c r="BC39" s="2">
        <v>70</v>
      </c>
      <c r="BD39" s="2">
        <v>72</v>
      </c>
      <c r="BE39" s="2">
        <v>78</v>
      </c>
      <c r="BF39" s="2">
        <v>82</v>
      </c>
    </row>
    <row r="40" spans="2:58" ht="31.05" customHeight="1">
      <c r="B40" s="53" t="s">
        <v>1998</v>
      </c>
      <c r="C40" s="403"/>
      <c r="D40" s="403"/>
      <c r="E40" s="104">
        <f>F40</f>
        <v>0</v>
      </c>
      <c r="F40" s="102"/>
      <c r="H40" s="5"/>
      <c r="I40" s="5"/>
      <c r="J40" s="5"/>
      <c r="K40" s="5"/>
      <c r="L40" s="5"/>
      <c r="M40" s="5"/>
      <c r="N40" s="5"/>
      <c r="O40" s="5"/>
      <c r="Q40" s="61" t="s">
        <v>4230</v>
      </c>
      <c r="S40" s="2">
        <v>1</v>
      </c>
      <c r="T40" s="2">
        <v>2</v>
      </c>
      <c r="U40" s="2">
        <v>1</v>
      </c>
      <c r="V40" s="2" t="s">
        <v>1902</v>
      </c>
      <c r="X40" s="2">
        <v>1</v>
      </c>
      <c r="Y40" s="2">
        <v>2</v>
      </c>
      <c r="Z40" s="2">
        <v>1</v>
      </c>
      <c r="AA40" s="2" t="s">
        <v>1902</v>
      </c>
      <c r="AD40" s="311">
        <v>6</v>
      </c>
      <c r="AE40" s="2" t="s">
        <v>1902</v>
      </c>
      <c r="AF40" s="2">
        <v>9090270</v>
      </c>
      <c r="AG40" s="2">
        <v>9091590</v>
      </c>
      <c r="AH40" s="2">
        <v>9090270</v>
      </c>
      <c r="AJ40" s="61">
        <v>1</v>
      </c>
      <c r="AK40" s="61">
        <v>1</v>
      </c>
      <c r="AL40" s="61" t="s">
        <v>1902</v>
      </c>
      <c r="AM40" s="61" t="s">
        <v>1994</v>
      </c>
      <c r="AO40" s="61">
        <v>1</v>
      </c>
      <c r="AP40" s="61">
        <v>1</v>
      </c>
      <c r="AQ40" s="61" t="s">
        <v>1902</v>
      </c>
      <c r="AR40" s="61" t="s">
        <v>1994</v>
      </c>
      <c r="AV40" s="2">
        <v>18</v>
      </c>
      <c r="AW40" s="2">
        <v>13</v>
      </c>
      <c r="AX40" s="2">
        <v>18</v>
      </c>
      <c r="AY40" s="2">
        <v>31</v>
      </c>
      <c r="AZ40" s="2">
        <v>44</v>
      </c>
      <c r="BB40" s="2">
        <v>18</v>
      </c>
      <c r="BC40" s="2">
        <v>73</v>
      </c>
      <c r="BD40" s="2">
        <v>75</v>
      </c>
      <c r="BE40" s="2">
        <v>81</v>
      </c>
      <c r="BF40" s="2">
        <v>84</v>
      </c>
    </row>
    <row r="41" spans="2:58" ht="19.95" customHeight="1">
      <c r="B41" s="447" t="s">
        <v>2021</v>
      </c>
      <c r="C41" s="448"/>
      <c r="D41" s="448"/>
      <c r="E41" s="448"/>
      <c r="F41" s="449"/>
      <c r="H41" s="5"/>
      <c r="I41" s="5"/>
      <c r="J41" s="5"/>
      <c r="K41" s="5"/>
      <c r="L41" s="5"/>
      <c r="M41" s="5"/>
      <c r="N41" s="5"/>
      <c r="O41" s="5"/>
      <c r="Q41" s="61" t="s">
        <v>4232</v>
      </c>
      <c r="S41" s="2">
        <v>1</v>
      </c>
      <c r="T41" s="2">
        <v>2</v>
      </c>
      <c r="U41" s="2">
        <v>2</v>
      </c>
      <c r="V41" s="2" t="s">
        <v>1902</v>
      </c>
      <c r="X41" s="2">
        <v>1</v>
      </c>
      <c r="Y41" s="2">
        <v>2</v>
      </c>
      <c r="Z41" s="2">
        <v>2</v>
      </c>
      <c r="AA41" s="2" t="s">
        <v>1902</v>
      </c>
      <c r="AD41" s="311">
        <v>7</v>
      </c>
      <c r="AE41" s="2" t="s">
        <v>1902</v>
      </c>
      <c r="AF41" s="2">
        <v>9071206</v>
      </c>
      <c r="AG41" s="2">
        <v>9073663</v>
      </c>
      <c r="AH41" s="2">
        <v>9071206</v>
      </c>
      <c r="AJ41" s="61">
        <v>1</v>
      </c>
      <c r="AK41" s="61">
        <v>1</v>
      </c>
      <c r="AL41" s="61" t="s">
        <v>1902</v>
      </c>
      <c r="AM41" s="61" t="s">
        <v>1995</v>
      </c>
      <c r="AO41" s="61">
        <v>1</v>
      </c>
      <c r="AP41" s="61">
        <v>1</v>
      </c>
      <c r="AQ41" s="61" t="s">
        <v>1902</v>
      </c>
      <c r="AR41" s="61" t="s">
        <v>1995</v>
      </c>
      <c r="AV41" s="2">
        <v>19</v>
      </c>
      <c r="AW41" s="2">
        <v>13</v>
      </c>
      <c r="AX41" s="2">
        <v>18</v>
      </c>
      <c r="AY41" s="2">
        <v>31</v>
      </c>
      <c r="AZ41" s="2">
        <v>44</v>
      </c>
      <c r="BB41" s="2">
        <v>19</v>
      </c>
      <c r="BC41" s="2">
        <v>73</v>
      </c>
      <c r="BD41" s="2">
        <v>75</v>
      </c>
      <c r="BE41" s="2">
        <v>81</v>
      </c>
      <c r="BF41" s="2">
        <v>84</v>
      </c>
    </row>
    <row r="42" spans="2:58" ht="19.95" customHeight="1">
      <c r="H42" s="5"/>
      <c r="I42" s="5"/>
      <c r="J42" s="5"/>
      <c r="K42" s="5"/>
      <c r="L42" s="5"/>
      <c r="M42" s="5"/>
      <c r="N42" s="5"/>
      <c r="O42" s="5"/>
      <c r="Q42" s="88">
        <v>2</v>
      </c>
      <c r="S42" s="2">
        <v>1</v>
      </c>
      <c r="T42" s="2">
        <v>2</v>
      </c>
      <c r="U42" s="2">
        <v>3</v>
      </c>
      <c r="V42" s="2" t="s">
        <v>1902</v>
      </c>
      <c r="X42" s="2">
        <v>1</v>
      </c>
      <c r="Y42" s="2">
        <v>2</v>
      </c>
      <c r="Z42" s="2">
        <v>3</v>
      </c>
      <c r="AA42" s="2" t="s">
        <v>1902</v>
      </c>
      <c r="AJ42" s="61">
        <v>1</v>
      </c>
      <c r="AK42" s="61">
        <v>1</v>
      </c>
      <c r="AL42" s="61" t="s">
        <v>1902</v>
      </c>
      <c r="AM42" s="61" t="s">
        <v>1996</v>
      </c>
      <c r="AO42" s="61">
        <v>1</v>
      </c>
      <c r="AP42" s="61">
        <v>1</v>
      </c>
      <c r="AQ42" s="61" t="s">
        <v>1902</v>
      </c>
      <c r="AR42" s="61" t="s">
        <v>1996</v>
      </c>
      <c r="AV42" s="2">
        <v>22</v>
      </c>
      <c r="AW42" s="2">
        <v>13</v>
      </c>
      <c r="AX42" s="2">
        <v>18</v>
      </c>
      <c r="AY42" s="2">
        <v>31</v>
      </c>
      <c r="AZ42" s="2">
        <v>44</v>
      </c>
      <c r="BB42" s="2">
        <v>22</v>
      </c>
      <c r="BC42" s="2">
        <v>74</v>
      </c>
      <c r="BD42" s="2">
        <v>78</v>
      </c>
      <c r="BE42" s="2">
        <v>84</v>
      </c>
      <c r="BF42" s="2">
        <v>87</v>
      </c>
    </row>
    <row r="43" spans="2:58" ht="19.95" customHeight="1">
      <c r="B43" s="390" t="s">
        <v>2062</v>
      </c>
      <c r="C43" s="391"/>
      <c r="D43" s="391"/>
      <c r="E43" s="391"/>
      <c r="F43" s="392"/>
      <c r="H43" s="3"/>
      <c r="I43" s="3"/>
      <c r="J43" s="3"/>
      <c r="K43" s="3"/>
      <c r="L43" s="3"/>
      <c r="M43" s="3"/>
      <c r="N43" s="3"/>
      <c r="O43" s="3"/>
      <c r="S43" s="2">
        <v>1</v>
      </c>
      <c r="T43" s="2">
        <v>2</v>
      </c>
      <c r="U43" s="2">
        <v>4</v>
      </c>
      <c r="V43" s="2" t="s">
        <v>1902</v>
      </c>
      <c r="X43" s="2">
        <v>1</v>
      </c>
      <c r="Y43" s="2">
        <v>2</v>
      </c>
      <c r="Z43" s="2">
        <v>4</v>
      </c>
      <c r="AA43" s="2" t="s">
        <v>1902</v>
      </c>
      <c r="AD43" s="1" t="s">
        <v>4247</v>
      </c>
      <c r="AJ43" s="61">
        <v>1</v>
      </c>
      <c r="AK43" s="61">
        <v>1</v>
      </c>
      <c r="AL43" s="61" t="s">
        <v>1902</v>
      </c>
      <c r="AM43" s="61" t="s">
        <v>1997</v>
      </c>
      <c r="AO43" s="61">
        <v>1</v>
      </c>
      <c r="AP43" s="61">
        <v>1</v>
      </c>
      <c r="AQ43" s="61" t="s">
        <v>1902</v>
      </c>
      <c r="AR43" s="61" t="s">
        <v>1997</v>
      </c>
      <c r="AV43" s="2">
        <v>25</v>
      </c>
      <c r="AW43" s="2">
        <v>13</v>
      </c>
      <c r="AX43" s="2">
        <v>18</v>
      </c>
      <c r="AY43" s="2">
        <v>31</v>
      </c>
      <c r="AZ43" s="2">
        <v>44</v>
      </c>
      <c r="BB43" s="2">
        <v>25</v>
      </c>
      <c r="BC43" s="2">
        <v>78</v>
      </c>
      <c r="BD43" s="2">
        <v>81</v>
      </c>
      <c r="BE43" s="2">
        <v>86</v>
      </c>
      <c r="BF43" s="2">
        <v>90</v>
      </c>
    </row>
    <row r="44" spans="2:58" ht="19.95" customHeight="1">
      <c r="B44" s="73" t="s">
        <v>2062</v>
      </c>
      <c r="C44" s="359"/>
      <c r="D44" s="360"/>
      <c r="E44" s="360"/>
      <c r="F44" s="361"/>
      <c r="H44" s="3"/>
      <c r="I44" s="3"/>
      <c r="J44" s="3"/>
      <c r="K44" s="3"/>
      <c r="L44" s="3"/>
      <c r="M44" s="3"/>
      <c r="N44" s="3"/>
      <c r="O44" s="3"/>
      <c r="Q44" s="61" t="s">
        <v>1981</v>
      </c>
      <c r="S44" s="2">
        <v>1</v>
      </c>
      <c r="T44" s="2">
        <v>3</v>
      </c>
      <c r="U44" s="2">
        <v>1</v>
      </c>
      <c r="V44" s="2" t="s">
        <v>1902</v>
      </c>
      <c r="X44" s="2">
        <v>1</v>
      </c>
      <c r="Y44" s="2">
        <v>3</v>
      </c>
      <c r="Z44" s="2">
        <v>1</v>
      </c>
      <c r="AA44" s="2" t="s">
        <v>1902</v>
      </c>
      <c r="AD44" s="2"/>
      <c r="AE44" s="2">
        <v>1</v>
      </c>
      <c r="AF44" s="2">
        <v>2</v>
      </c>
      <c r="AG44" s="2">
        <v>3</v>
      </c>
      <c r="AH44" s="2">
        <v>4</v>
      </c>
      <c r="AJ44" s="61">
        <v>1</v>
      </c>
      <c r="AK44" s="61">
        <v>2</v>
      </c>
      <c r="AL44" s="61" t="s">
        <v>1902</v>
      </c>
      <c r="AM44" s="61">
        <v>0</v>
      </c>
      <c r="AO44" s="61">
        <v>1</v>
      </c>
      <c r="AP44" s="61">
        <v>2</v>
      </c>
      <c r="AQ44" s="61" t="s">
        <v>1902</v>
      </c>
      <c r="AR44" s="61">
        <v>0</v>
      </c>
      <c r="AV44" s="3"/>
      <c r="AW44" s="3"/>
      <c r="AX44" s="3"/>
      <c r="BB44" s="3"/>
      <c r="BC44" s="3"/>
      <c r="BD44" s="3"/>
    </row>
    <row r="45" spans="2:58" ht="31.05" customHeight="1">
      <c r="B45" s="396" t="s">
        <v>2063</v>
      </c>
      <c r="C45" s="397"/>
      <c r="D45" s="397"/>
      <c r="E45" s="93">
        <f>F45</f>
        <v>0</v>
      </c>
      <c r="F45" s="95"/>
      <c r="Q45" s="61" t="s">
        <v>1982</v>
      </c>
      <c r="S45" s="2">
        <v>1</v>
      </c>
      <c r="T45" s="2">
        <v>3</v>
      </c>
      <c r="U45" s="2">
        <v>2</v>
      </c>
      <c r="V45" s="2" t="s">
        <v>1902</v>
      </c>
      <c r="X45" s="2">
        <v>1</v>
      </c>
      <c r="Y45" s="2">
        <v>3</v>
      </c>
      <c r="Z45" s="2">
        <v>2</v>
      </c>
      <c r="AA45" s="2" t="s">
        <v>1902</v>
      </c>
      <c r="AD45" s="311">
        <v>1</v>
      </c>
      <c r="AE45" s="2" t="s">
        <v>1902</v>
      </c>
      <c r="AF45" s="2" t="s">
        <v>1902</v>
      </c>
      <c r="AG45" s="2" t="s">
        <v>1902</v>
      </c>
      <c r="AH45" s="2" t="s">
        <v>1902</v>
      </c>
      <c r="AJ45" s="61">
        <v>1</v>
      </c>
      <c r="AK45" s="61">
        <v>2</v>
      </c>
      <c r="AL45" s="61" t="s">
        <v>1902</v>
      </c>
      <c r="AM45" s="61" t="s">
        <v>1991</v>
      </c>
      <c r="AO45" s="61">
        <v>1</v>
      </c>
      <c r="AP45" s="61">
        <v>2</v>
      </c>
      <c r="AQ45" s="61" t="s">
        <v>1902</v>
      </c>
      <c r="AR45" s="61" t="s">
        <v>1991</v>
      </c>
      <c r="AV45" s="2" t="s">
        <v>4259</v>
      </c>
      <c r="AW45" s="2">
        <v>200</v>
      </c>
      <c r="AX45" s="2">
        <v>300</v>
      </c>
      <c r="AY45" s="2">
        <v>450</v>
      </c>
      <c r="AZ45" s="2">
        <v>550</v>
      </c>
      <c r="BB45" s="2" t="s">
        <v>4259</v>
      </c>
      <c r="BC45" s="2">
        <v>200</v>
      </c>
      <c r="BD45" s="2">
        <v>300</v>
      </c>
      <c r="BE45" s="2">
        <v>450</v>
      </c>
      <c r="BF45" s="2">
        <v>550</v>
      </c>
    </row>
    <row r="46" spans="2:58" ht="19.95" customHeight="1">
      <c r="Q46" s="61" t="s">
        <v>1983</v>
      </c>
      <c r="S46" s="2">
        <v>1</v>
      </c>
      <c r="T46" s="2">
        <v>3</v>
      </c>
      <c r="U46" s="2">
        <v>3</v>
      </c>
      <c r="V46" s="2" t="s">
        <v>1902</v>
      </c>
      <c r="X46" s="2">
        <v>1</v>
      </c>
      <c r="Y46" s="2">
        <v>3</v>
      </c>
      <c r="Z46" s="2">
        <v>3</v>
      </c>
      <c r="AA46" s="2" t="s">
        <v>1902</v>
      </c>
      <c r="AD46" s="311">
        <v>2</v>
      </c>
      <c r="AE46" s="2" t="s">
        <v>1902</v>
      </c>
      <c r="AF46" s="2">
        <v>9071627</v>
      </c>
      <c r="AG46" s="2">
        <v>9071627</v>
      </c>
      <c r="AH46" s="2">
        <v>9071627</v>
      </c>
      <c r="AJ46" s="61">
        <v>1</v>
      </c>
      <c r="AK46" s="61">
        <v>2</v>
      </c>
      <c r="AL46" s="61" t="s">
        <v>1902</v>
      </c>
      <c r="AM46" s="61" t="s">
        <v>1992</v>
      </c>
      <c r="AO46" s="61">
        <v>1</v>
      </c>
      <c r="AP46" s="61">
        <v>2</v>
      </c>
      <c r="AQ46" s="61" t="s">
        <v>1902</v>
      </c>
      <c r="AR46" s="61" t="s">
        <v>1992</v>
      </c>
      <c r="AV46" s="2">
        <v>16</v>
      </c>
      <c r="AW46" s="2">
        <v>0</v>
      </c>
      <c r="AX46" s="2">
        <v>0</v>
      </c>
      <c r="AY46" s="2">
        <v>0</v>
      </c>
      <c r="AZ46" s="2">
        <v>0</v>
      </c>
      <c r="BB46" s="2">
        <v>16</v>
      </c>
      <c r="BC46" s="2">
        <v>115</v>
      </c>
      <c r="BD46" s="2">
        <v>127</v>
      </c>
      <c r="BE46" s="2">
        <v>159</v>
      </c>
      <c r="BF46" s="2">
        <v>190</v>
      </c>
    </row>
    <row r="47" spans="2:58" ht="19.95" customHeight="1">
      <c r="Q47" s="88">
        <v>1</v>
      </c>
      <c r="S47" s="2">
        <v>1</v>
      </c>
      <c r="T47" s="2">
        <v>3</v>
      </c>
      <c r="U47" s="2">
        <v>4</v>
      </c>
      <c r="V47" s="2" t="s">
        <v>1902</v>
      </c>
      <c r="X47" s="2">
        <v>1</v>
      </c>
      <c r="Y47" s="2">
        <v>3</v>
      </c>
      <c r="Z47" s="2">
        <v>4</v>
      </c>
      <c r="AA47" s="2" t="s">
        <v>1902</v>
      </c>
      <c r="AD47" s="311">
        <v>3</v>
      </c>
      <c r="AE47" s="2" t="s">
        <v>1902</v>
      </c>
      <c r="AF47" s="2">
        <v>9071627</v>
      </c>
      <c r="AG47" s="2">
        <v>9071627</v>
      </c>
      <c r="AH47" s="2">
        <v>9071627</v>
      </c>
      <c r="AJ47" s="61">
        <v>1</v>
      </c>
      <c r="AK47" s="61">
        <v>2</v>
      </c>
      <c r="AL47" s="61" t="s">
        <v>1902</v>
      </c>
      <c r="AM47" s="61" t="s">
        <v>1993</v>
      </c>
      <c r="AO47" s="61">
        <v>1</v>
      </c>
      <c r="AP47" s="61">
        <v>2</v>
      </c>
      <c r="AQ47" s="61" t="s">
        <v>1902</v>
      </c>
      <c r="AR47" s="61" t="s">
        <v>1993</v>
      </c>
      <c r="AV47" s="2">
        <v>18</v>
      </c>
      <c r="AW47" s="2">
        <v>0</v>
      </c>
      <c r="AX47" s="2">
        <v>0</v>
      </c>
      <c r="AY47" s="2">
        <v>0</v>
      </c>
      <c r="AZ47" s="2">
        <v>0</v>
      </c>
      <c r="BB47" s="2">
        <v>18</v>
      </c>
      <c r="BC47" s="2">
        <v>118</v>
      </c>
      <c r="BD47" s="2">
        <v>130</v>
      </c>
      <c r="BE47" s="2">
        <v>162</v>
      </c>
      <c r="BF47" s="2">
        <v>193</v>
      </c>
    </row>
    <row r="48" spans="2:58" ht="19.95" customHeight="1">
      <c r="S48" s="2">
        <v>1</v>
      </c>
      <c r="T48" s="2">
        <v>4</v>
      </c>
      <c r="U48" s="2">
        <v>1</v>
      </c>
      <c r="V48" s="2" t="s">
        <v>1902</v>
      </c>
      <c r="X48" s="2">
        <v>1</v>
      </c>
      <c r="Y48" s="2">
        <v>4</v>
      </c>
      <c r="Z48" s="2">
        <v>1</v>
      </c>
      <c r="AA48" s="2" t="s">
        <v>1902</v>
      </c>
      <c r="AD48" s="311">
        <v>4</v>
      </c>
      <c r="AE48" s="2" t="s">
        <v>1902</v>
      </c>
      <c r="AF48" s="2">
        <v>9071627</v>
      </c>
      <c r="AG48" s="2">
        <v>9071627</v>
      </c>
      <c r="AH48" s="2">
        <v>9071627</v>
      </c>
      <c r="AJ48" s="61">
        <v>1</v>
      </c>
      <c r="AK48" s="61">
        <v>2</v>
      </c>
      <c r="AL48" s="61" t="s">
        <v>1902</v>
      </c>
      <c r="AM48" s="61" t="s">
        <v>1994</v>
      </c>
      <c r="AO48" s="61">
        <v>1</v>
      </c>
      <c r="AP48" s="61">
        <v>2</v>
      </c>
      <c r="AQ48" s="61" t="s">
        <v>1902</v>
      </c>
      <c r="AR48" s="61" t="s">
        <v>1994</v>
      </c>
      <c r="AV48" s="2">
        <v>19</v>
      </c>
      <c r="AW48" s="2">
        <v>0</v>
      </c>
      <c r="AX48" s="2">
        <v>0</v>
      </c>
      <c r="AY48" s="2">
        <v>0</v>
      </c>
      <c r="AZ48" s="2">
        <v>0</v>
      </c>
      <c r="BB48" s="2">
        <v>19</v>
      </c>
      <c r="BC48" s="2">
        <v>118</v>
      </c>
      <c r="BD48" s="2">
        <v>130</v>
      </c>
      <c r="BE48" s="2">
        <v>162</v>
      </c>
      <c r="BF48" s="2">
        <v>193</v>
      </c>
    </row>
    <row r="49" spans="17:58" ht="30.45" customHeight="1">
      <c r="Q49" s="61" t="s">
        <v>1987</v>
      </c>
      <c r="S49" s="2">
        <v>1</v>
      </c>
      <c r="T49" s="2">
        <v>4</v>
      </c>
      <c r="U49" s="2">
        <v>2</v>
      </c>
      <c r="V49" s="2" t="s">
        <v>1902</v>
      </c>
      <c r="X49" s="2">
        <v>1</v>
      </c>
      <c r="Y49" s="2">
        <v>4</v>
      </c>
      <c r="Z49" s="2">
        <v>2</v>
      </c>
      <c r="AA49" s="2" t="s">
        <v>1902</v>
      </c>
      <c r="AD49" s="311">
        <v>5</v>
      </c>
      <c r="AE49" s="2" t="s">
        <v>1902</v>
      </c>
      <c r="AF49" s="2">
        <v>9071627</v>
      </c>
      <c r="AG49" s="2">
        <v>9071627</v>
      </c>
      <c r="AH49" s="2">
        <v>9071627</v>
      </c>
      <c r="AJ49" s="61">
        <v>1</v>
      </c>
      <c r="AK49" s="61">
        <v>2</v>
      </c>
      <c r="AL49" s="61" t="s">
        <v>1902</v>
      </c>
      <c r="AM49" s="61" t="s">
        <v>1995</v>
      </c>
      <c r="AO49" s="61">
        <v>1</v>
      </c>
      <c r="AP49" s="61">
        <v>2</v>
      </c>
      <c r="AQ49" s="61" t="s">
        <v>1902</v>
      </c>
      <c r="AR49" s="61" t="s">
        <v>1995</v>
      </c>
      <c r="AV49" s="2">
        <v>22</v>
      </c>
      <c r="AW49" s="2">
        <v>0</v>
      </c>
      <c r="AX49" s="2">
        <v>0</v>
      </c>
      <c r="AY49" s="2">
        <v>0</v>
      </c>
      <c r="AZ49" s="2">
        <v>0</v>
      </c>
      <c r="BB49" s="2">
        <v>22</v>
      </c>
      <c r="BC49" s="2">
        <v>121</v>
      </c>
      <c r="BD49" s="2">
        <v>133</v>
      </c>
      <c r="BE49" s="2">
        <v>165</v>
      </c>
      <c r="BF49" s="2">
        <v>196</v>
      </c>
    </row>
    <row r="50" spans="17:58" ht="19.95" customHeight="1">
      <c r="Q50" s="61" t="s">
        <v>1988</v>
      </c>
      <c r="S50" s="2">
        <v>1</v>
      </c>
      <c r="T50" s="2">
        <v>4</v>
      </c>
      <c r="U50" s="2">
        <v>3</v>
      </c>
      <c r="V50" s="2" t="s">
        <v>1902</v>
      </c>
      <c r="X50" s="2">
        <v>1</v>
      </c>
      <c r="Y50" s="2">
        <v>4</v>
      </c>
      <c r="Z50" s="2">
        <v>3</v>
      </c>
      <c r="AA50" s="2" t="s">
        <v>1902</v>
      </c>
      <c r="AD50" s="311">
        <v>6</v>
      </c>
      <c r="AE50" s="2" t="s">
        <v>1902</v>
      </c>
      <c r="AF50" s="2">
        <v>9071627</v>
      </c>
      <c r="AG50" s="2">
        <v>9071627</v>
      </c>
      <c r="AH50" s="2">
        <v>9071627</v>
      </c>
      <c r="AJ50" s="61">
        <v>1</v>
      </c>
      <c r="AK50" s="61">
        <v>2</v>
      </c>
      <c r="AL50" s="61" t="s">
        <v>1902</v>
      </c>
      <c r="AM50" s="61" t="s">
        <v>1996</v>
      </c>
      <c r="AO50" s="61">
        <v>1</v>
      </c>
      <c r="AP50" s="61">
        <v>2</v>
      </c>
      <c r="AQ50" s="61" t="s">
        <v>1902</v>
      </c>
      <c r="AR50" s="61" t="s">
        <v>1996</v>
      </c>
      <c r="AV50" s="2">
        <v>25</v>
      </c>
      <c r="AW50" s="2">
        <v>0</v>
      </c>
      <c r="AX50" s="2">
        <v>0</v>
      </c>
      <c r="AY50" s="2">
        <v>0</v>
      </c>
      <c r="AZ50" s="2">
        <v>0</v>
      </c>
      <c r="BB50" s="2">
        <v>25</v>
      </c>
      <c r="BC50" s="2">
        <v>124</v>
      </c>
      <c r="BD50" s="2">
        <v>136</v>
      </c>
      <c r="BE50" s="2">
        <v>168</v>
      </c>
      <c r="BF50" s="2">
        <v>199</v>
      </c>
    </row>
    <row r="51" spans="17:58" ht="19.95" customHeight="1">
      <c r="Q51" s="61" t="s">
        <v>1989</v>
      </c>
      <c r="S51" s="2">
        <v>1</v>
      </c>
      <c r="T51" s="2">
        <v>4</v>
      </c>
      <c r="U51" s="2">
        <v>4</v>
      </c>
      <c r="V51" s="2" t="s">
        <v>1902</v>
      </c>
      <c r="X51" s="2">
        <v>1</v>
      </c>
      <c r="Y51" s="2">
        <v>4</v>
      </c>
      <c r="Z51" s="2">
        <v>4</v>
      </c>
      <c r="AA51" s="2" t="s">
        <v>1902</v>
      </c>
      <c r="AD51" s="311">
        <v>7</v>
      </c>
      <c r="AE51" s="2" t="s">
        <v>1902</v>
      </c>
      <c r="AF51" s="2">
        <v>9071627</v>
      </c>
      <c r="AG51" s="2">
        <v>9071627</v>
      </c>
      <c r="AH51" s="2">
        <v>9071627</v>
      </c>
      <c r="AJ51" s="61">
        <v>1</v>
      </c>
      <c r="AK51" s="61">
        <v>2</v>
      </c>
      <c r="AL51" s="61" t="s">
        <v>1902</v>
      </c>
      <c r="AM51" s="61" t="s">
        <v>1997</v>
      </c>
      <c r="AO51" s="61">
        <v>1</v>
      </c>
      <c r="AP51" s="61">
        <v>2</v>
      </c>
      <c r="AQ51" s="61" t="s">
        <v>1902</v>
      </c>
      <c r="AR51" s="61" t="s">
        <v>1997</v>
      </c>
      <c r="AV51" s="3"/>
      <c r="AW51" s="3"/>
      <c r="AX51" s="3"/>
      <c r="BB51" s="3"/>
      <c r="BC51" s="3"/>
      <c r="BD51" s="3"/>
    </row>
    <row r="52" spans="17:58" ht="19.95" customHeight="1">
      <c r="Q52" s="61" t="s">
        <v>1990</v>
      </c>
      <c r="S52" s="2">
        <v>2</v>
      </c>
      <c r="T52" s="2">
        <v>1</v>
      </c>
      <c r="U52" s="2">
        <v>1</v>
      </c>
      <c r="V52" s="2" t="s">
        <v>1902</v>
      </c>
      <c r="X52" s="2">
        <v>2</v>
      </c>
      <c r="Y52" s="2">
        <v>1</v>
      </c>
      <c r="Z52" s="2">
        <v>1</v>
      </c>
      <c r="AA52" s="2" t="s">
        <v>1902</v>
      </c>
      <c r="AJ52" s="61">
        <v>1</v>
      </c>
      <c r="AK52" s="61">
        <v>3</v>
      </c>
      <c r="AL52" s="61" t="s">
        <v>1902</v>
      </c>
      <c r="AM52" s="61">
        <v>0</v>
      </c>
      <c r="AO52" s="61">
        <v>1</v>
      </c>
      <c r="AP52" s="61">
        <v>3</v>
      </c>
      <c r="AQ52" s="61" t="s">
        <v>1902</v>
      </c>
      <c r="AR52" s="61">
        <v>0</v>
      </c>
      <c r="AV52" s="2" t="s">
        <v>4260</v>
      </c>
      <c r="AW52" s="2">
        <v>200</v>
      </c>
      <c r="AX52" s="2">
        <v>300</v>
      </c>
      <c r="AY52" s="2">
        <v>450</v>
      </c>
      <c r="AZ52" s="2">
        <v>550</v>
      </c>
      <c r="BB52" s="2" t="s">
        <v>4260</v>
      </c>
      <c r="BC52" s="2">
        <v>200</v>
      </c>
      <c r="BD52" s="2">
        <v>300</v>
      </c>
      <c r="BE52" s="2">
        <v>450</v>
      </c>
      <c r="BF52" s="2">
        <v>550</v>
      </c>
    </row>
    <row r="53" spans="17:58" ht="19.95" customHeight="1">
      <c r="Q53" s="88">
        <v>1</v>
      </c>
      <c r="S53" s="2">
        <v>2</v>
      </c>
      <c r="T53" s="2">
        <v>1</v>
      </c>
      <c r="U53" s="2">
        <v>2</v>
      </c>
      <c r="V53" s="2" t="s">
        <v>1902</v>
      </c>
      <c r="X53" s="2">
        <v>2</v>
      </c>
      <c r="Y53" s="2">
        <v>1</v>
      </c>
      <c r="Z53" s="2">
        <v>2</v>
      </c>
      <c r="AA53" s="2" t="s">
        <v>1902</v>
      </c>
      <c r="AD53" s="1" t="s">
        <v>4248</v>
      </c>
      <c r="AJ53" s="61">
        <v>1</v>
      </c>
      <c r="AK53" s="61">
        <v>3</v>
      </c>
      <c r="AL53" s="61" t="s">
        <v>1902</v>
      </c>
      <c r="AM53" s="61" t="s">
        <v>1991</v>
      </c>
      <c r="AO53" s="61">
        <v>1</v>
      </c>
      <c r="AP53" s="61">
        <v>3</v>
      </c>
      <c r="AQ53" s="61" t="s">
        <v>1902</v>
      </c>
      <c r="AR53" s="61" t="s">
        <v>1991</v>
      </c>
      <c r="AV53" s="2">
        <v>16</v>
      </c>
      <c r="AW53" s="2">
        <v>21</v>
      </c>
      <c r="AX53" s="2">
        <v>32</v>
      </c>
      <c r="AY53" s="2">
        <v>63</v>
      </c>
      <c r="AZ53" s="2">
        <v>94</v>
      </c>
      <c r="BB53" s="2">
        <v>16</v>
      </c>
      <c r="BC53" s="2">
        <v>68</v>
      </c>
      <c r="BD53" s="2">
        <v>68</v>
      </c>
      <c r="BE53" s="2">
        <v>68</v>
      </c>
      <c r="BF53" s="2">
        <v>68</v>
      </c>
    </row>
    <row r="54" spans="17:58" ht="19.95" customHeight="1">
      <c r="S54" s="2">
        <v>2</v>
      </c>
      <c r="T54" s="2">
        <v>1</v>
      </c>
      <c r="U54" s="2">
        <v>3</v>
      </c>
      <c r="V54" s="2" t="s">
        <v>1902</v>
      </c>
      <c r="X54" s="2">
        <v>2</v>
      </c>
      <c r="Y54" s="2">
        <v>1</v>
      </c>
      <c r="Z54" s="2">
        <v>3</v>
      </c>
      <c r="AA54" s="2" t="s">
        <v>1902</v>
      </c>
      <c r="AD54" s="2"/>
      <c r="AE54" s="2">
        <v>1</v>
      </c>
      <c r="AF54" s="2">
        <v>2</v>
      </c>
      <c r="AG54" s="2">
        <v>3</v>
      </c>
      <c r="AH54" s="2">
        <v>4</v>
      </c>
      <c r="AJ54" s="61">
        <v>1</v>
      </c>
      <c r="AK54" s="61">
        <v>3</v>
      </c>
      <c r="AL54" s="61" t="s">
        <v>1902</v>
      </c>
      <c r="AM54" s="61" t="s">
        <v>1992</v>
      </c>
      <c r="AO54" s="61">
        <v>1</v>
      </c>
      <c r="AP54" s="61">
        <v>3</v>
      </c>
      <c r="AQ54" s="61" t="s">
        <v>1902</v>
      </c>
      <c r="AR54" s="61" t="s">
        <v>1992</v>
      </c>
      <c r="AV54" s="2">
        <v>18</v>
      </c>
      <c r="AW54" s="2">
        <v>21</v>
      </c>
      <c r="AX54" s="2">
        <v>32</v>
      </c>
      <c r="AY54" s="2">
        <v>63</v>
      </c>
      <c r="AZ54" s="2">
        <v>94</v>
      </c>
      <c r="BB54" s="2">
        <v>18</v>
      </c>
      <c r="BC54" s="2">
        <v>71</v>
      </c>
      <c r="BD54" s="2">
        <v>71</v>
      </c>
      <c r="BE54" s="2">
        <v>71</v>
      </c>
      <c r="BF54" s="2">
        <v>71</v>
      </c>
    </row>
    <row r="55" spans="17:58" ht="19.95" customHeight="1">
      <c r="Q55" s="61" t="s">
        <v>2066</v>
      </c>
      <c r="S55" s="2">
        <v>2</v>
      </c>
      <c r="T55" s="2">
        <v>1</v>
      </c>
      <c r="U55" s="2">
        <v>4</v>
      </c>
      <c r="V55" s="2" t="s">
        <v>1902</v>
      </c>
      <c r="X55" s="2">
        <v>2</v>
      </c>
      <c r="Y55" s="2">
        <v>1</v>
      </c>
      <c r="Z55" s="2">
        <v>4</v>
      </c>
      <c r="AA55" s="2" t="s">
        <v>1902</v>
      </c>
      <c r="AD55" s="311">
        <v>1</v>
      </c>
      <c r="AE55" s="2" t="s">
        <v>1902</v>
      </c>
      <c r="AF55" s="2" t="s">
        <v>1902</v>
      </c>
      <c r="AG55" s="2" t="s">
        <v>1902</v>
      </c>
      <c r="AH55" s="2" t="s">
        <v>1902</v>
      </c>
      <c r="AJ55" s="61">
        <v>1</v>
      </c>
      <c r="AK55" s="61">
        <v>3</v>
      </c>
      <c r="AL55" s="61" t="s">
        <v>1902</v>
      </c>
      <c r="AM55" s="61" t="s">
        <v>1993</v>
      </c>
      <c r="AO55" s="61">
        <v>1</v>
      </c>
      <c r="AP55" s="61">
        <v>3</v>
      </c>
      <c r="AQ55" s="61" t="s">
        <v>1902</v>
      </c>
      <c r="AR55" s="61" t="s">
        <v>1993</v>
      </c>
      <c r="AV55" s="2">
        <v>19</v>
      </c>
      <c r="AW55" s="2">
        <v>21</v>
      </c>
      <c r="AX55" s="2">
        <v>32</v>
      </c>
      <c r="AY55" s="2">
        <v>63</v>
      </c>
      <c r="AZ55" s="2">
        <v>94</v>
      </c>
      <c r="BB55" s="2">
        <v>19</v>
      </c>
      <c r="BC55" s="2">
        <v>71</v>
      </c>
      <c r="BD55" s="2">
        <v>71</v>
      </c>
      <c r="BE55" s="2">
        <v>71</v>
      </c>
      <c r="BF55" s="2">
        <v>71</v>
      </c>
    </row>
    <row r="56" spans="17:58" ht="19.95" customHeight="1">
      <c r="Q56" s="61" t="s">
        <v>2069</v>
      </c>
      <c r="S56" s="2">
        <v>2</v>
      </c>
      <c r="T56" s="2">
        <v>2</v>
      </c>
      <c r="U56" s="2">
        <v>1</v>
      </c>
      <c r="V56" s="2" t="s">
        <v>1902</v>
      </c>
      <c r="X56" s="2">
        <v>2</v>
      </c>
      <c r="Y56" s="2">
        <v>2</v>
      </c>
      <c r="Z56" s="2">
        <v>1</v>
      </c>
      <c r="AA56" s="2" t="s">
        <v>1902</v>
      </c>
      <c r="AD56" s="311">
        <v>2</v>
      </c>
      <c r="AE56" s="2" t="s">
        <v>1902</v>
      </c>
      <c r="AF56" s="2">
        <v>9088251</v>
      </c>
      <c r="AG56" s="2">
        <v>9088251</v>
      </c>
      <c r="AH56" s="2">
        <v>9088251</v>
      </c>
      <c r="AJ56" s="61">
        <v>1</v>
      </c>
      <c r="AK56" s="61">
        <v>3</v>
      </c>
      <c r="AL56" s="61" t="s">
        <v>1902</v>
      </c>
      <c r="AM56" s="61" t="s">
        <v>1994</v>
      </c>
      <c r="AO56" s="61">
        <v>1</v>
      </c>
      <c r="AP56" s="61">
        <v>3</v>
      </c>
      <c r="AQ56" s="61" t="s">
        <v>1902</v>
      </c>
      <c r="AR56" s="61" t="s">
        <v>1994</v>
      </c>
      <c r="AV56" s="2">
        <v>22</v>
      </c>
      <c r="AW56" s="2">
        <v>21</v>
      </c>
      <c r="AX56" s="2">
        <v>32</v>
      </c>
      <c r="AY56" s="2">
        <v>63</v>
      </c>
      <c r="AZ56" s="2">
        <v>94</v>
      </c>
      <c r="BB56" s="2">
        <v>22</v>
      </c>
      <c r="BC56" s="2">
        <v>74</v>
      </c>
      <c r="BD56" s="2">
        <v>74</v>
      </c>
      <c r="BE56" s="2">
        <v>74</v>
      </c>
      <c r="BF56" s="2">
        <v>74</v>
      </c>
    </row>
    <row r="57" spans="17:58">
      <c r="Q57" s="88">
        <v>1</v>
      </c>
      <c r="S57" s="2">
        <v>2</v>
      </c>
      <c r="T57" s="2">
        <v>2</v>
      </c>
      <c r="U57" s="2">
        <v>2</v>
      </c>
      <c r="V57" s="2">
        <v>9237852</v>
      </c>
      <c r="X57" s="2">
        <v>2</v>
      </c>
      <c r="Y57" s="2">
        <v>2</v>
      </c>
      <c r="Z57" s="2">
        <v>2</v>
      </c>
      <c r="AA57" s="2" t="s">
        <v>1902</v>
      </c>
      <c r="AD57" s="311">
        <v>3</v>
      </c>
      <c r="AE57" s="2" t="s">
        <v>1902</v>
      </c>
      <c r="AF57" s="2">
        <v>9088251</v>
      </c>
      <c r="AG57" s="2">
        <v>9088251</v>
      </c>
      <c r="AH57" s="2">
        <v>9088251</v>
      </c>
      <c r="AJ57" s="61">
        <v>1</v>
      </c>
      <c r="AK57" s="61">
        <v>3</v>
      </c>
      <c r="AL57" s="61" t="s">
        <v>1902</v>
      </c>
      <c r="AM57" s="61" t="s">
        <v>1995</v>
      </c>
      <c r="AO57" s="61">
        <v>1</v>
      </c>
      <c r="AP57" s="61">
        <v>3</v>
      </c>
      <c r="AQ57" s="61" t="s">
        <v>1902</v>
      </c>
      <c r="AR57" s="61" t="s">
        <v>1995</v>
      </c>
      <c r="AV57" s="2">
        <v>25</v>
      </c>
      <c r="AW57" s="2">
        <v>21</v>
      </c>
      <c r="AX57" s="2">
        <v>32</v>
      </c>
      <c r="AY57" s="2">
        <v>63</v>
      </c>
      <c r="AZ57" s="2">
        <v>94</v>
      </c>
      <c r="BB57" s="2">
        <v>25</v>
      </c>
      <c r="BC57" s="2">
        <v>77</v>
      </c>
      <c r="BD57" s="2">
        <v>77</v>
      </c>
      <c r="BE57" s="2">
        <v>77</v>
      </c>
      <c r="BF57" s="2">
        <v>77</v>
      </c>
    </row>
    <row r="58" spans="17:58">
      <c r="S58" s="2">
        <v>2</v>
      </c>
      <c r="T58" s="2">
        <v>2</v>
      </c>
      <c r="U58" s="2">
        <v>3</v>
      </c>
      <c r="V58" s="2">
        <v>9237880</v>
      </c>
      <c r="X58" s="2">
        <v>2</v>
      </c>
      <c r="Y58" s="2">
        <v>2</v>
      </c>
      <c r="Z58" s="2">
        <v>3</v>
      </c>
      <c r="AA58" s="2" t="s">
        <v>1902</v>
      </c>
      <c r="AD58" s="311">
        <v>4</v>
      </c>
      <c r="AE58" s="2" t="s">
        <v>1902</v>
      </c>
      <c r="AF58" s="2">
        <v>9088251</v>
      </c>
      <c r="AG58" s="2">
        <v>9088251</v>
      </c>
      <c r="AH58" s="2">
        <v>9088251</v>
      </c>
      <c r="AJ58" s="61">
        <v>1</v>
      </c>
      <c r="AK58" s="61">
        <v>3</v>
      </c>
      <c r="AL58" s="61" t="s">
        <v>1902</v>
      </c>
      <c r="AM58" s="61" t="s">
        <v>1996</v>
      </c>
      <c r="AO58" s="61">
        <v>1</v>
      </c>
      <c r="AP58" s="61">
        <v>3</v>
      </c>
      <c r="AQ58" s="61" t="s">
        <v>1902</v>
      </c>
      <c r="AR58" s="61" t="s">
        <v>1996</v>
      </c>
      <c r="AV58" s="3"/>
      <c r="AW58" s="3"/>
      <c r="AX58" s="3"/>
      <c r="BB58" s="3"/>
      <c r="BC58" s="3"/>
      <c r="BD58" s="3"/>
    </row>
    <row r="59" spans="17:58">
      <c r="S59" s="2">
        <v>2</v>
      </c>
      <c r="T59" s="2">
        <v>2</v>
      </c>
      <c r="U59" s="2">
        <v>4</v>
      </c>
      <c r="V59" s="2">
        <v>9237852</v>
      </c>
      <c r="X59" s="2">
        <v>2</v>
      </c>
      <c r="Y59" s="2">
        <v>2</v>
      </c>
      <c r="Z59" s="2">
        <v>4</v>
      </c>
      <c r="AA59" s="2" t="s">
        <v>1902</v>
      </c>
      <c r="AD59" s="311">
        <v>5</v>
      </c>
      <c r="AE59" s="2" t="s">
        <v>1902</v>
      </c>
      <c r="AF59" s="2">
        <v>9088251</v>
      </c>
      <c r="AG59" s="2">
        <v>9088251</v>
      </c>
      <c r="AH59" s="2">
        <v>9088251</v>
      </c>
      <c r="AJ59" s="61">
        <v>1</v>
      </c>
      <c r="AK59" s="61">
        <v>3</v>
      </c>
      <c r="AL59" s="61" t="s">
        <v>1902</v>
      </c>
      <c r="AM59" s="61" t="s">
        <v>1997</v>
      </c>
      <c r="AO59" s="61">
        <v>1</v>
      </c>
      <c r="AP59" s="61">
        <v>3</v>
      </c>
      <c r="AQ59" s="61" t="s">
        <v>1902</v>
      </c>
      <c r="AR59" s="61" t="s">
        <v>1997</v>
      </c>
      <c r="AV59" s="2" t="s">
        <v>4261</v>
      </c>
      <c r="AW59" s="2">
        <v>200</v>
      </c>
      <c r="AX59" s="2">
        <v>300</v>
      </c>
      <c r="AY59" s="2">
        <v>450</v>
      </c>
      <c r="AZ59" s="2">
        <v>550</v>
      </c>
      <c r="BB59" s="2" t="s">
        <v>4261</v>
      </c>
      <c r="BC59" s="2">
        <v>200</v>
      </c>
      <c r="BD59" s="2">
        <v>300</v>
      </c>
      <c r="BE59" s="2">
        <v>450</v>
      </c>
      <c r="BF59" s="2">
        <v>550</v>
      </c>
    </row>
    <row r="60" spans="17:58">
      <c r="S60" s="2">
        <v>2</v>
      </c>
      <c r="T60" s="2">
        <v>3</v>
      </c>
      <c r="U60" s="2">
        <v>1</v>
      </c>
      <c r="V60" s="2" t="s">
        <v>1902</v>
      </c>
      <c r="X60" s="2">
        <v>2</v>
      </c>
      <c r="Y60" s="2">
        <v>3</v>
      </c>
      <c r="Z60" s="2">
        <v>1</v>
      </c>
      <c r="AA60" s="2" t="s">
        <v>1902</v>
      </c>
      <c r="AD60" s="311">
        <v>6</v>
      </c>
      <c r="AE60" s="2" t="s">
        <v>1902</v>
      </c>
      <c r="AF60" s="2">
        <v>9088251</v>
      </c>
      <c r="AG60" s="2">
        <v>9088251</v>
      </c>
      <c r="AH60" s="2">
        <v>9088251</v>
      </c>
      <c r="AJ60" s="61">
        <v>1</v>
      </c>
      <c r="AK60" s="61">
        <v>4</v>
      </c>
      <c r="AL60" s="61" t="s">
        <v>1902</v>
      </c>
      <c r="AM60" s="61">
        <v>0</v>
      </c>
      <c r="AO60" s="61">
        <v>1</v>
      </c>
      <c r="AP60" s="61">
        <v>4</v>
      </c>
      <c r="AQ60" s="61" t="s">
        <v>1902</v>
      </c>
      <c r="AR60" s="61">
        <v>0</v>
      </c>
      <c r="AV60" s="2">
        <v>16</v>
      </c>
      <c r="AW60" s="2">
        <v>4</v>
      </c>
      <c r="AX60" s="2">
        <v>8</v>
      </c>
      <c r="AY60" s="2">
        <v>21</v>
      </c>
      <c r="AZ60" s="2">
        <v>34</v>
      </c>
      <c r="BB60" s="2">
        <v>16</v>
      </c>
      <c r="BC60" s="2">
        <v>79</v>
      </c>
      <c r="BD60" s="2">
        <v>82</v>
      </c>
      <c r="BE60" s="2">
        <v>87</v>
      </c>
      <c r="BF60" s="2">
        <v>91</v>
      </c>
    </row>
    <row r="61" spans="17:58">
      <c r="S61" s="2">
        <v>2</v>
      </c>
      <c r="T61" s="2">
        <v>3</v>
      </c>
      <c r="U61" s="2">
        <v>2</v>
      </c>
      <c r="V61" s="2" t="s">
        <v>1902</v>
      </c>
      <c r="X61" s="2">
        <v>2</v>
      </c>
      <c r="Y61" s="2">
        <v>3</v>
      </c>
      <c r="Z61" s="2">
        <v>2</v>
      </c>
      <c r="AA61" s="2">
        <v>9237890</v>
      </c>
      <c r="AD61" s="311">
        <v>7</v>
      </c>
      <c r="AE61" s="2" t="s">
        <v>1902</v>
      </c>
      <c r="AF61" s="2">
        <v>9088251</v>
      </c>
      <c r="AG61" s="2">
        <v>9088251</v>
      </c>
      <c r="AH61" s="2">
        <v>9088251</v>
      </c>
      <c r="AJ61" s="61">
        <v>1</v>
      </c>
      <c r="AK61" s="61">
        <v>4</v>
      </c>
      <c r="AL61" s="61" t="s">
        <v>1902</v>
      </c>
      <c r="AM61" s="61" t="s">
        <v>1991</v>
      </c>
      <c r="AO61" s="61">
        <v>1</v>
      </c>
      <c r="AP61" s="61">
        <v>4</v>
      </c>
      <c r="AQ61" s="61" t="s">
        <v>1902</v>
      </c>
      <c r="AR61" s="61" t="s">
        <v>1991</v>
      </c>
      <c r="AV61" s="2">
        <v>18</v>
      </c>
      <c r="AW61" s="2">
        <v>4</v>
      </c>
      <c r="AX61" s="2">
        <v>8</v>
      </c>
      <c r="AY61" s="2">
        <v>21</v>
      </c>
      <c r="AZ61" s="2">
        <v>34</v>
      </c>
      <c r="BB61" s="2">
        <v>18</v>
      </c>
      <c r="BC61" s="2">
        <v>82</v>
      </c>
      <c r="BD61" s="2">
        <v>84</v>
      </c>
      <c r="BE61" s="2">
        <v>90</v>
      </c>
      <c r="BF61" s="2">
        <v>94</v>
      </c>
    </row>
    <row r="62" spans="17:58">
      <c r="S62" s="2">
        <v>2</v>
      </c>
      <c r="T62" s="2">
        <v>3</v>
      </c>
      <c r="U62" s="2">
        <v>3</v>
      </c>
      <c r="V62" s="2" t="s">
        <v>1902</v>
      </c>
      <c r="X62" s="2">
        <v>2</v>
      </c>
      <c r="Y62" s="2">
        <v>3</v>
      </c>
      <c r="Z62" s="2">
        <v>3</v>
      </c>
      <c r="AA62" s="2">
        <v>9237881</v>
      </c>
      <c r="AJ62" s="61">
        <v>1</v>
      </c>
      <c r="AK62" s="61">
        <v>4</v>
      </c>
      <c r="AL62" s="61" t="s">
        <v>1902</v>
      </c>
      <c r="AM62" s="61" t="s">
        <v>1992</v>
      </c>
      <c r="AO62" s="61">
        <v>1</v>
      </c>
      <c r="AP62" s="61">
        <v>4</v>
      </c>
      <c r="AQ62" s="61" t="s">
        <v>1902</v>
      </c>
      <c r="AR62" s="61" t="s">
        <v>1992</v>
      </c>
      <c r="AV62" s="2">
        <v>19</v>
      </c>
      <c r="AW62" s="2">
        <v>4</v>
      </c>
      <c r="AX62" s="2">
        <v>8</v>
      </c>
      <c r="AY62" s="2">
        <v>21</v>
      </c>
      <c r="AZ62" s="2">
        <v>34</v>
      </c>
      <c r="BB62" s="2">
        <v>19</v>
      </c>
      <c r="BC62" s="2">
        <v>82</v>
      </c>
      <c r="BD62" s="2">
        <v>84</v>
      </c>
      <c r="BE62" s="2">
        <v>90</v>
      </c>
      <c r="BF62" s="2">
        <v>94</v>
      </c>
    </row>
    <row r="63" spans="17:58">
      <c r="S63" s="2">
        <v>2</v>
      </c>
      <c r="T63" s="2">
        <v>3</v>
      </c>
      <c r="U63" s="2">
        <v>4</v>
      </c>
      <c r="V63" s="2" t="s">
        <v>1902</v>
      </c>
      <c r="X63" s="2">
        <v>2</v>
      </c>
      <c r="Y63" s="2">
        <v>3</v>
      </c>
      <c r="Z63" s="2">
        <v>4</v>
      </c>
      <c r="AA63" s="2">
        <v>9237890</v>
      </c>
      <c r="AD63" s="1" t="s">
        <v>4249</v>
      </c>
      <c r="AJ63" s="61">
        <v>1</v>
      </c>
      <c r="AK63" s="61">
        <v>4</v>
      </c>
      <c r="AL63" s="61" t="s">
        <v>1902</v>
      </c>
      <c r="AM63" s="61" t="s">
        <v>1993</v>
      </c>
      <c r="AO63" s="61">
        <v>1</v>
      </c>
      <c r="AP63" s="61">
        <v>4</v>
      </c>
      <c r="AQ63" s="61" t="s">
        <v>1902</v>
      </c>
      <c r="AR63" s="61" t="s">
        <v>1993</v>
      </c>
      <c r="AV63" s="2">
        <v>22</v>
      </c>
      <c r="AW63" s="2">
        <v>4</v>
      </c>
      <c r="AX63" s="2">
        <v>8</v>
      </c>
      <c r="AY63" s="2">
        <v>21</v>
      </c>
      <c r="AZ63" s="2">
        <v>34</v>
      </c>
      <c r="BB63" s="2">
        <v>22</v>
      </c>
      <c r="BC63" s="2">
        <v>85</v>
      </c>
      <c r="BD63" s="2">
        <v>87</v>
      </c>
      <c r="BE63" s="2">
        <v>93</v>
      </c>
      <c r="BF63" s="2">
        <v>97</v>
      </c>
    </row>
    <row r="64" spans="17:58">
      <c r="S64" s="2">
        <v>2</v>
      </c>
      <c r="T64" s="2">
        <v>4</v>
      </c>
      <c r="U64" s="2">
        <v>1</v>
      </c>
      <c r="V64" s="2" t="s">
        <v>1902</v>
      </c>
      <c r="X64" s="2">
        <v>2</v>
      </c>
      <c r="Y64" s="2">
        <v>4</v>
      </c>
      <c r="Z64" s="2">
        <v>1</v>
      </c>
      <c r="AA64" s="2" t="s">
        <v>1902</v>
      </c>
      <c r="AD64" s="2"/>
      <c r="AE64" s="2">
        <v>1</v>
      </c>
      <c r="AF64" s="2">
        <v>2</v>
      </c>
      <c r="AG64" s="2">
        <v>3</v>
      </c>
      <c r="AH64" s="2">
        <v>4</v>
      </c>
      <c r="AJ64" s="61">
        <v>1</v>
      </c>
      <c r="AK64" s="61">
        <v>4</v>
      </c>
      <c r="AL64" s="61" t="s">
        <v>1902</v>
      </c>
      <c r="AM64" s="61" t="s">
        <v>1994</v>
      </c>
      <c r="AO64" s="61">
        <v>1</v>
      </c>
      <c r="AP64" s="61">
        <v>4</v>
      </c>
      <c r="AQ64" s="61" t="s">
        <v>1902</v>
      </c>
      <c r="AR64" s="61" t="s">
        <v>1994</v>
      </c>
      <c r="AV64" s="2">
        <v>25</v>
      </c>
      <c r="AW64" s="2">
        <v>4</v>
      </c>
      <c r="AX64" s="2">
        <v>8</v>
      </c>
      <c r="AY64" s="2">
        <v>21</v>
      </c>
      <c r="AZ64" s="2">
        <v>34</v>
      </c>
      <c r="BB64" s="2">
        <v>25</v>
      </c>
      <c r="BC64" s="2">
        <v>88</v>
      </c>
      <c r="BD64" s="2">
        <v>90</v>
      </c>
      <c r="BE64" s="2">
        <v>96</v>
      </c>
      <c r="BF64" s="2">
        <v>100</v>
      </c>
    </row>
    <row r="65" spans="19:58">
      <c r="S65" s="2">
        <v>2</v>
      </c>
      <c r="T65" s="2">
        <v>4</v>
      </c>
      <c r="U65" s="2">
        <v>2</v>
      </c>
      <c r="V65" s="2" t="s">
        <v>1902</v>
      </c>
      <c r="X65" s="2">
        <v>2</v>
      </c>
      <c r="Y65" s="2">
        <v>4</v>
      </c>
      <c r="Z65" s="2">
        <v>2</v>
      </c>
      <c r="AA65" s="2" t="s">
        <v>1902</v>
      </c>
      <c r="AD65" s="311">
        <v>1</v>
      </c>
      <c r="AE65" s="2" t="s">
        <v>1902</v>
      </c>
      <c r="AF65" s="2" t="s">
        <v>1902</v>
      </c>
      <c r="AG65" s="2" t="s">
        <v>1902</v>
      </c>
      <c r="AH65" s="2" t="s">
        <v>1902</v>
      </c>
      <c r="AJ65" s="61">
        <v>1</v>
      </c>
      <c r="AK65" s="61">
        <v>4</v>
      </c>
      <c r="AL65" s="61" t="s">
        <v>1902</v>
      </c>
      <c r="AM65" s="61" t="s">
        <v>1995</v>
      </c>
      <c r="AO65" s="61">
        <v>1</v>
      </c>
      <c r="AP65" s="61">
        <v>4</v>
      </c>
      <c r="AQ65" s="61" t="s">
        <v>1902</v>
      </c>
      <c r="AR65" s="61" t="s">
        <v>1995</v>
      </c>
      <c r="AV65" s="3"/>
      <c r="AW65" s="3"/>
      <c r="AX65" s="3"/>
      <c r="BB65" s="3"/>
      <c r="BC65" s="3"/>
      <c r="BD65" s="3"/>
    </row>
    <row r="66" spans="19:58">
      <c r="S66" s="2">
        <v>2</v>
      </c>
      <c r="T66" s="2">
        <v>4</v>
      </c>
      <c r="U66" s="2">
        <v>3</v>
      </c>
      <c r="V66" s="2" t="s">
        <v>1902</v>
      </c>
      <c r="X66" s="2">
        <v>2</v>
      </c>
      <c r="Y66" s="2">
        <v>4</v>
      </c>
      <c r="Z66" s="2">
        <v>3</v>
      </c>
      <c r="AA66" s="2" t="s">
        <v>1902</v>
      </c>
      <c r="AD66" s="311">
        <v>2</v>
      </c>
      <c r="AE66" s="2" t="s">
        <v>1902</v>
      </c>
      <c r="AF66" s="2">
        <v>9088250</v>
      </c>
      <c r="AG66" s="2">
        <v>9088250</v>
      </c>
      <c r="AH66" s="2">
        <v>9088250</v>
      </c>
      <c r="AJ66" s="61">
        <v>1</v>
      </c>
      <c r="AK66" s="61">
        <v>4</v>
      </c>
      <c r="AL66" s="61" t="s">
        <v>1902</v>
      </c>
      <c r="AM66" s="61" t="s">
        <v>1996</v>
      </c>
      <c r="AO66" s="61">
        <v>1</v>
      </c>
      <c r="AP66" s="61">
        <v>4</v>
      </c>
      <c r="AQ66" s="61" t="s">
        <v>1902</v>
      </c>
      <c r="AR66" s="61" t="s">
        <v>1996</v>
      </c>
      <c r="AV66" s="2" t="s">
        <v>4262</v>
      </c>
      <c r="AW66" s="2">
        <v>200</v>
      </c>
      <c r="AX66" s="2">
        <v>300</v>
      </c>
      <c r="AY66" s="2">
        <v>450</v>
      </c>
      <c r="AZ66" s="2">
        <v>550</v>
      </c>
      <c r="BB66" s="2" t="s">
        <v>4262</v>
      </c>
      <c r="BC66" s="2">
        <v>200</v>
      </c>
      <c r="BD66" s="2">
        <v>300</v>
      </c>
      <c r="BE66" s="2">
        <v>450</v>
      </c>
      <c r="BF66" s="2">
        <v>550</v>
      </c>
    </row>
    <row r="67" spans="19:58">
      <c r="S67" s="2">
        <v>2</v>
      </c>
      <c r="T67" s="2">
        <v>4</v>
      </c>
      <c r="U67" s="2">
        <v>4</v>
      </c>
      <c r="V67" s="2" t="s">
        <v>1902</v>
      </c>
      <c r="X67" s="2">
        <v>2</v>
      </c>
      <c r="Y67" s="2">
        <v>4</v>
      </c>
      <c r="Z67" s="2">
        <v>4</v>
      </c>
      <c r="AA67" s="2" t="s">
        <v>1902</v>
      </c>
      <c r="AD67" s="311">
        <v>3</v>
      </c>
      <c r="AE67" s="2" t="s">
        <v>1902</v>
      </c>
      <c r="AF67" s="2">
        <v>9088250</v>
      </c>
      <c r="AG67" s="2">
        <v>9088250</v>
      </c>
      <c r="AH67" s="2">
        <v>9088250</v>
      </c>
      <c r="AJ67" s="61">
        <v>1</v>
      </c>
      <c r="AK67" s="61">
        <v>4</v>
      </c>
      <c r="AL67" s="61" t="s">
        <v>1902</v>
      </c>
      <c r="AM67" s="61" t="s">
        <v>1997</v>
      </c>
      <c r="AO67" s="61">
        <v>1</v>
      </c>
      <c r="AP67" s="61">
        <v>4</v>
      </c>
      <c r="AQ67" s="61" t="s">
        <v>1902</v>
      </c>
      <c r="AR67" s="61" t="s">
        <v>1997</v>
      </c>
      <c r="AV67" s="2">
        <v>16</v>
      </c>
      <c r="AW67" s="2">
        <v>0</v>
      </c>
      <c r="AX67" s="2">
        <v>0</v>
      </c>
      <c r="AY67" s="2">
        <v>0</v>
      </c>
      <c r="AZ67" s="2">
        <v>0</v>
      </c>
      <c r="BB67" s="2">
        <v>16</v>
      </c>
      <c r="BC67" s="2">
        <v>125</v>
      </c>
      <c r="BD67" s="2">
        <v>136</v>
      </c>
      <c r="BE67" s="2">
        <v>169</v>
      </c>
      <c r="BF67" s="2">
        <v>200</v>
      </c>
    </row>
    <row r="68" spans="19:58">
      <c r="S68" s="2">
        <v>3</v>
      </c>
      <c r="T68" s="2">
        <v>1</v>
      </c>
      <c r="U68" s="2">
        <v>1</v>
      </c>
      <c r="V68" s="2" t="s">
        <v>1902</v>
      </c>
      <c r="X68" s="2">
        <v>3</v>
      </c>
      <c r="Y68" s="2">
        <v>1</v>
      </c>
      <c r="Z68" s="2">
        <v>1</v>
      </c>
      <c r="AA68" s="2" t="s">
        <v>1902</v>
      </c>
      <c r="AD68" s="311">
        <v>4</v>
      </c>
      <c r="AE68" s="2" t="s">
        <v>1902</v>
      </c>
      <c r="AF68" s="2">
        <v>9088250</v>
      </c>
      <c r="AG68" s="2">
        <v>9088250</v>
      </c>
      <c r="AH68" s="2">
        <v>9088250</v>
      </c>
      <c r="AJ68" s="61">
        <v>2</v>
      </c>
      <c r="AK68" s="61">
        <v>1</v>
      </c>
      <c r="AL68" s="61" t="s">
        <v>1902</v>
      </c>
      <c r="AM68" s="61">
        <v>0</v>
      </c>
      <c r="AO68" s="61">
        <v>2</v>
      </c>
      <c r="AP68" s="61">
        <v>1</v>
      </c>
      <c r="AQ68" s="61" t="s">
        <v>1902</v>
      </c>
      <c r="AR68" s="61">
        <v>0</v>
      </c>
      <c r="AV68" s="2">
        <v>18</v>
      </c>
      <c r="AW68" s="2">
        <v>0</v>
      </c>
      <c r="AX68" s="2">
        <v>0</v>
      </c>
      <c r="AY68" s="2">
        <v>0</v>
      </c>
      <c r="AZ68" s="2">
        <v>0</v>
      </c>
      <c r="BB68" s="2">
        <v>18</v>
      </c>
      <c r="BC68" s="2">
        <v>128</v>
      </c>
      <c r="BD68" s="2">
        <v>139</v>
      </c>
      <c r="BE68" s="2">
        <v>172</v>
      </c>
      <c r="BF68" s="2">
        <v>203</v>
      </c>
    </row>
    <row r="69" spans="19:58">
      <c r="S69" s="2">
        <v>3</v>
      </c>
      <c r="T69" s="2">
        <v>1</v>
      </c>
      <c r="U69" s="2">
        <v>2</v>
      </c>
      <c r="V69" s="2" t="s">
        <v>1902</v>
      </c>
      <c r="X69" s="2">
        <v>3</v>
      </c>
      <c r="Y69" s="2">
        <v>1</v>
      </c>
      <c r="Z69" s="2">
        <v>2</v>
      </c>
      <c r="AA69" s="2" t="s">
        <v>1902</v>
      </c>
      <c r="AD69" s="311">
        <v>5</v>
      </c>
      <c r="AE69" s="2" t="s">
        <v>1902</v>
      </c>
      <c r="AF69" s="2">
        <v>9088250</v>
      </c>
      <c r="AG69" s="2">
        <v>9088250</v>
      </c>
      <c r="AH69" s="2">
        <v>9088250</v>
      </c>
      <c r="AJ69" s="61">
        <v>2</v>
      </c>
      <c r="AK69" s="61">
        <v>1</v>
      </c>
      <c r="AL69" s="61" t="s">
        <v>1902</v>
      </c>
      <c r="AM69" s="61" t="s">
        <v>1991</v>
      </c>
      <c r="AO69" s="61">
        <v>2</v>
      </c>
      <c r="AP69" s="61">
        <v>1</v>
      </c>
      <c r="AQ69" s="61" t="s">
        <v>1902</v>
      </c>
      <c r="AR69" s="61" t="s">
        <v>1991</v>
      </c>
      <c r="AV69" s="2">
        <v>19</v>
      </c>
      <c r="AW69" s="2">
        <v>0</v>
      </c>
      <c r="AX69" s="2">
        <v>0</v>
      </c>
      <c r="AY69" s="2">
        <v>0</v>
      </c>
      <c r="AZ69" s="2">
        <v>0</v>
      </c>
      <c r="BB69" s="2">
        <v>19</v>
      </c>
      <c r="BC69" s="2">
        <v>128</v>
      </c>
      <c r="BD69" s="2">
        <v>139</v>
      </c>
      <c r="BE69" s="2">
        <v>172</v>
      </c>
      <c r="BF69" s="2">
        <v>203</v>
      </c>
    </row>
    <row r="70" spans="19:58">
      <c r="S70" s="2">
        <v>3</v>
      </c>
      <c r="T70" s="2">
        <v>1</v>
      </c>
      <c r="U70" s="2">
        <v>3</v>
      </c>
      <c r="V70" s="2" t="s">
        <v>1902</v>
      </c>
      <c r="X70" s="2">
        <v>3</v>
      </c>
      <c r="Y70" s="2">
        <v>1</v>
      </c>
      <c r="Z70" s="2">
        <v>3</v>
      </c>
      <c r="AA70" s="2" t="s">
        <v>1902</v>
      </c>
      <c r="AD70" s="311">
        <v>6</v>
      </c>
      <c r="AE70" s="2" t="s">
        <v>1902</v>
      </c>
      <c r="AF70" s="2">
        <v>9088250</v>
      </c>
      <c r="AG70" s="2">
        <v>9088250</v>
      </c>
      <c r="AH70" s="2">
        <v>9088250</v>
      </c>
      <c r="AJ70" s="61">
        <v>2</v>
      </c>
      <c r="AK70" s="61">
        <v>1</v>
      </c>
      <c r="AL70" s="61" t="s">
        <v>1902</v>
      </c>
      <c r="AM70" s="61" t="s">
        <v>1992</v>
      </c>
      <c r="AO70" s="61">
        <v>2</v>
      </c>
      <c r="AP70" s="61">
        <v>1</v>
      </c>
      <c r="AQ70" s="61" t="s">
        <v>1902</v>
      </c>
      <c r="AR70" s="61" t="s">
        <v>1992</v>
      </c>
      <c r="AV70" s="2">
        <v>22</v>
      </c>
      <c r="AW70" s="2">
        <v>0</v>
      </c>
      <c r="AX70" s="2">
        <v>0</v>
      </c>
      <c r="AY70" s="2">
        <v>0</v>
      </c>
      <c r="AZ70" s="2">
        <v>0</v>
      </c>
      <c r="BB70" s="2">
        <v>22</v>
      </c>
      <c r="BC70" s="2">
        <v>131</v>
      </c>
      <c r="BD70" s="2">
        <v>142</v>
      </c>
      <c r="BE70" s="2">
        <v>175</v>
      </c>
      <c r="BF70" s="2">
        <v>205</v>
      </c>
    </row>
    <row r="71" spans="19:58">
      <c r="S71" s="2">
        <v>3</v>
      </c>
      <c r="T71" s="2">
        <v>1</v>
      </c>
      <c r="U71" s="2">
        <v>4</v>
      </c>
      <c r="V71" s="2" t="s">
        <v>1902</v>
      </c>
      <c r="X71" s="2">
        <v>3</v>
      </c>
      <c r="Y71" s="2">
        <v>1</v>
      </c>
      <c r="Z71" s="2">
        <v>4</v>
      </c>
      <c r="AA71" s="2" t="s">
        <v>1902</v>
      </c>
      <c r="AD71" s="311">
        <v>7</v>
      </c>
      <c r="AE71" s="2" t="s">
        <v>1902</v>
      </c>
      <c r="AF71" s="2">
        <v>9088250</v>
      </c>
      <c r="AG71" s="2">
        <v>9088250</v>
      </c>
      <c r="AH71" s="2">
        <v>9088250</v>
      </c>
      <c r="AJ71" s="61">
        <v>2</v>
      </c>
      <c r="AK71" s="61">
        <v>1</v>
      </c>
      <c r="AL71" s="61" t="s">
        <v>1902</v>
      </c>
      <c r="AM71" s="61" t="s">
        <v>1993</v>
      </c>
      <c r="AO71" s="61">
        <v>2</v>
      </c>
      <c r="AP71" s="61">
        <v>1</v>
      </c>
      <c r="AQ71" s="61" t="s">
        <v>1902</v>
      </c>
      <c r="AR71" s="61" t="s">
        <v>1993</v>
      </c>
      <c r="AV71" s="2">
        <v>25</v>
      </c>
      <c r="AW71" s="2">
        <v>0</v>
      </c>
      <c r="AX71" s="2">
        <v>0</v>
      </c>
      <c r="AY71" s="2">
        <v>0</v>
      </c>
      <c r="AZ71" s="2">
        <v>0</v>
      </c>
      <c r="BB71" s="2">
        <v>25</v>
      </c>
      <c r="BC71" s="2">
        <v>133</v>
      </c>
      <c r="BD71" s="2">
        <v>145</v>
      </c>
      <c r="BE71" s="2">
        <v>178</v>
      </c>
      <c r="BF71" s="2">
        <v>208</v>
      </c>
    </row>
    <row r="72" spans="19:58">
      <c r="S72" s="2">
        <v>3</v>
      </c>
      <c r="T72" s="2">
        <v>2</v>
      </c>
      <c r="U72" s="2">
        <v>1</v>
      </c>
      <c r="V72" s="2" t="s">
        <v>1902</v>
      </c>
      <c r="X72" s="2">
        <v>3</v>
      </c>
      <c r="Y72" s="2">
        <v>2</v>
      </c>
      <c r="Z72" s="2">
        <v>1</v>
      </c>
      <c r="AA72" s="2" t="s">
        <v>1902</v>
      </c>
      <c r="AJ72" s="61">
        <v>2</v>
      </c>
      <c r="AK72" s="61">
        <v>1</v>
      </c>
      <c r="AL72" s="61" t="s">
        <v>1902</v>
      </c>
      <c r="AM72" s="61" t="s">
        <v>1994</v>
      </c>
      <c r="AO72" s="61">
        <v>2</v>
      </c>
      <c r="AP72" s="61">
        <v>1</v>
      </c>
      <c r="AQ72" s="61" t="s">
        <v>1902</v>
      </c>
      <c r="AR72" s="61" t="s">
        <v>1994</v>
      </c>
      <c r="AV72" s="3"/>
      <c r="AW72" s="3"/>
      <c r="AX72" s="3"/>
    </row>
    <row r="73" spans="19:58">
      <c r="S73" s="2">
        <v>3</v>
      </c>
      <c r="T73" s="2">
        <v>2</v>
      </c>
      <c r="U73" s="2">
        <v>2</v>
      </c>
      <c r="V73" s="2" t="s">
        <v>1902</v>
      </c>
      <c r="X73" s="2">
        <v>3</v>
      </c>
      <c r="Y73" s="2">
        <v>2</v>
      </c>
      <c r="Z73" s="2">
        <v>2</v>
      </c>
      <c r="AA73" s="2" t="s">
        <v>1902</v>
      </c>
      <c r="AJ73" s="61">
        <v>2</v>
      </c>
      <c r="AK73" s="61">
        <v>1</v>
      </c>
      <c r="AL73" s="61" t="s">
        <v>1902</v>
      </c>
      <c r="AM73" s="61" t="s">
        <v>1995</v>
      </c>
      <c r="AO73" s="61">
        <v>2</v>
      </c>
      <c r="AP73" s="61">
        <v>1</v>
      </c>
      <c r="AQ73" s="61" t="s">
        <v>1902</v>
      </c>
      <c r="AR73" s="61" t="s">
        <v>1995</v>
      </c>
      <c r="AV73" s="3"/>
      <c r="AW73" s="3"/>
      <c r="AX73" s="3"/>
    </row>
    <row r="74" spans="19:58">
      <c r="S74" s="2">
        <v>3</v>
      </c>
      <c r="T74" s="2">
        <v>2</v>
      </c>
      <c r="U74" s="2">
        <v>3</v>
      </c>
      <c r="V74" s="2" t="s">
        <v>1902</v>
      </c>
      <c r="X74" s="2">
        <v>3</v>
      </c>
      <c r="Y74" s="2">
        <v>2</v>
      </c>
      <c r="Z74" s="2">
        <v>3</v>
      </c>
      <c r="AA74" s="2" t="s">
        <v>1902</v>
      </c>
      <c r="AJ74" s="61">
        <v>2</v>
      </c>
      <c r="AK74" s="61">
        <v>1</v>
      </c>
      <c r="AL74" s="61" t="s">
        <v>1902</v>
      </c>
      <c r="AM74" s="61" t="s">
        <v>1996</v>
      </c>
      <c r="AO74" s="61">
        <v>2</v>
      </c>
      <c r="AP74" s="61">
        <v>1</v>
      </c>
      <c r="AQ74" s="61" t="s">
        <v>1902</v>
      </c>
      <c r="AR74" s="61" t="s">
        <v>1996</v>
      </c>
      <c r="AV74" s="312">
        <f t="array" ref="AV74">INDEX(CHOOSE(Q42,AW25:AZ29,AW32:AZ36,AW39:AZ43,AW46:AZ50,AW53:AZ57,AW60:AZ64,AW67:AZ71),MATCH(F10,AV32:AV36,1),MATCH(D17,AW31:AZ31,1))</f>
        <v>73</v>
      </c>
      <c r="AW74" s="3"/>
      <c r="AX74" s="3"/>
      <c r="BB74" s="52">
        <f t="array" ref="BB74">INDEX(CHOOSE(Q42,BC25:BF29,BC32:BF36,BC39:BF43,BC46:BF50,BC53:BF57,BC60:BF64,BC67:BF71),MATCH(F10,BB32:BB36,1),MATCH(D17,BC31:BF31,1))</f>
        <v>61</v>
      </c>
    </row>
    <row r="75" spans="19:58">
      <c r="S75" s="2">
        <v>3</v>
      </c>
      <c r="T75" s="2">
        <v>2</v>
      </c>
      <c r="U75" s="2">
        <v>4</v>
      </c>
      <c r="V75" s="2" t="s">
        <v>1902</v>
      </c>
      <c r="X75" s="2">
        <v>3</v>
      </c>
      <c r="Y75" s="2">
        <v>2</v>
      </c>
      <c r="Z75" s="2">
        <v>4</v>
      </c>
      <c r="AA75" s="2" t="s">
        <v>1902</v>
      </c>
      <c r="AJ75" s="61">
        <v>2</v>
      </c>
      <c r="AK75" s="61">
        <v>1</v>
      </c>
      <c r="AL75" s="61" t="s">
        <v>1902</v>
      </c>
      <c r="AM75" s="61" t="s">
        <v>1997</v>
      </c>
      <c r="AO75" s="61">
        <v>2</v>
      </c>
      <c r="AP75" s="61">
        <v>1</v>
      </c>
      <c r="AQ75" s="61" t="s">
        <v>1902</v>
      </c>
      <c r="AR75" s="61" t="s">
        <v>1997</v>
      </c>
      <c r="AV75" s="3"/>
      <c r="AW75" s="3"/>
      <c r="AX75" s="3"/>
    </row>
    <row r="76" spans="19:58">
      <c r="S76" s="2">
        <v>3</v>
      </c>
      <c r="T76" s="2">
        <v>3</v>
      </c>
      <c r="U76" s="2">
        <v>1</v>
      </c>
      <c r="V76" s="2" t="s">
        <v>1902</v>
      </c>
      <c r="X76" s="2">
        <v>3</v>
      </c>
      <c r="Y76" s="2">
        <v>3</v>
      </c>
      <c r="Z76" s="2">
        <v>1</v>
      </c>
      <c r="AA76" s="2" t="s">
        <v>1902</v>
      </c>
      <c r="AJ76" s="61">
        <v>2</v>
      </c>
      <c r="AK76" s="61">
        <v>2</v>
      </c>
      <c r="AL76" s="61" t="s">
        <v>1902</v>
      </c>
      <c r="AM76" s="61">
        <v>0</v>
      </c>
      <c r="AO76" s="61">
        <v>2</v>
      </c>
      <c r="AP76" s="61">
        <v>2</v>
      </c>
      <c r="AQ76" s="61" t="s">
        <v>1902</v>
      </c>
      <c r="AR76" s="61">
        <v>0</v>
      </c>
      <c r="AV76" s="3"/>
      <c r="AW76" s="3"/>
      <c r="AX76" s="3"/>
    </row>
    <row r="77" spans="19:58">
      <c r="S77" s="2">
        <v>3</v>
      </c>
      <c r="T77" s="2">
        <v>3</v>
      </c>
      <c r="U77" s="2">
        <v>2</v>
      </c>
      <c r="V77" s="2" t="s">
        <v>1902</v>
      </c>
      <c r="X77" s="2">
        <v>3</v>
      </c>
      <c r="Y77" s="2">
        <v>3</v>
      </c>
      <c r="Z77" s="2">
        <v>2</v>
      </c>
      <c r="AA77" s="2" t="s">
        <v>1902</v>
      </c>
      <c r="AJ77" s="61">
        <v>2</v>
      </c>
      <c r="AK77" s="61">
        <v>2</v>
      </c>
      <c r="AL77" s="263">
        <v>9105635</v>
      </c>
      <c r="AM77" s="61" t="s">
        <v>1991</v>
      </c>
      <c r="AO77" s="61">
        <v>2</v>
      </c>
      <c r="AP77" s="61">
        <v>2</v>
      </c>
      <c r="AQ77" s="263">
        <v>9105636</v>
      </c>
      <c r="AR77" s="61" t="s">
        <v>1991</v>
      </c>
      <c r="AV77" s="3"/>
      <c r="AW77" s="3"/>
      <c r="AX77" s="3"/>
    </row>
    <row r="78" spans="19:58">
      <c r="S78" s="2">
        <v>3</v>
      </c>
      <c r="T78" s="2">
        <v>3</v>
      </c>
      <c r="U78" s="2">
        <v>3</v>
      </c>
      <c r="V78" s="2" t="s">
        <v>1902</v>
      </c>
      <c r="X78" s="2">
        <v>3</v>
      </c>
      <c r="Y78" s="2">
        <v>3</v>
      </c>
      <c r="Z78" s="2">
        <v>3</v>
      </c>
      <c r="AA78" s="2" t="s">
        <v>1902</v>
      </c>
      <c r="AJ78" s="61">
        <v>2</v>
      </c>
      <c r="AK78" s="61">
        <v>2</v>
      </c>
      <c r="AL78" s="263">
        <v>9105639</v>
      </c>
      <c r="AM78" s="61" t="s">
        <v>1992</v>
      </c>
      <c r="AO78" s="61">
        <v>2</v>
      </c>
      <c r="AP78" s="61">
        <v>2</v>
      </c>
      <c r="AQ78" s="263">
        <v>9105640</v>
      </c>
      <c r="AR78" s="61" t="s">
        <v>1992</v>
      </c>
      <c r="AV78" s="3"/>
      <c r="AW78" s="3"/>
      <c r="AX78" s="3"/>
    </row>
    <row r="79" spans="19:58">
      <c r="S79" s="2">
        <v>3</v>
      </c>
      <c r="T79" s="2">
        <v>3</v>
      </c>
      <c r="U79" s="2">
        <v>4</v>
      </c>
      <c r="V79" s="2" t="s">
        <v>1902</v>
      </c>
      <c r="X79" s="2">
        <v>3</v>
      </c>
      <c r="Y79" s="2">
        <v>3</v>
      </c>
      <c r="Z79" s="2">
        <v>4</v>
      </c>
      <c r="AA79" s="2" t="s">
        <v>1902</v>
      </c>
      <c r="AJ79" s="61">
        <v>2</v>
      </c>
      <c r="AK79" s="61">
        <v>2</v>
      </c>
      <c r="AL79" s="263">
        <v>9105643</v>
      </c>
      <c r="AM79" s="61" t="s">
        <v>1993</v>
      </c>
      <c r="AO79" s="61">
        <v>2</v>
      </c>
      <c r="AP79" s="61">
        <v>2</v>
      </c>
      <c r="AQ79" s="263">
        <v>9105644</v>
      </c>
      <c r="AR79" s="61" t="s">
        <v>1993</v>
      </c>
      <c r="AV79" s="3"/>
      <c r="AW79" s="3"/>
      <c r="AX79" s="3"/>
    </row>
    <row r="80" spans="19:58">
      <c r="S80" s="2">
        <v>3</v>
      </c>
      <c r="T80" s="2">
        <v>4</v>
      </c>
      <c r="U80" s="2">
        <v>1</v>
      </c>
      <c r="V80" s="2" t="s">
        <v>1902</v>
      </c>
      <c r="X80" s="2">
        <v>3</v>
      </c>
      <c r="Y80" s="2">
        <v>4</v>
      </c>
      <c r="Z80" s="2">
        <v>1</v>
      </c>
      <c r="AA80" s="2" t="s">
        <v>1902</v>
      </c>
      <c r="AJ80" s="61">
        <v>2</v>
      </c>
      <c r="AK80" s="61">
        <v>2</v>
      </c>
      <c r="AL80" s="263">
        <v>9105647</v>
      </c>
      <c r="AM80" s="61" t="s">
        <v>1994</v>
      </c>
      <c r="AO80" s="61">
        <v>2</v>
      </c>
      <c r="AP80" s="61">
        <v>2</v>
      </c>
      <c r="AQ80" s="263">
        <v>9105648</v>
      </c>
      <c r="AR80" s="61" t="s">
        <v>1994</v>
      </c>
      <c r="AV80" s="3"/>
      <c r="AW80" s="3"/>
      <c r="AX80" s="3"/>
    </row>
    <row r="81" spans="19:50">
      <c r="S81" s="2">
        <v>3</v>
      </c>
      <c r="T81" s="2">
        <v>4</v>
      </c>
      <c r="U81" s="2">
        <v>2</v>
      </c>
      <c r="V81" s="2">
        <v>9237852</v>
      </c>
      <c r="X81" s="2">
        <v>3</v>
      </c>
      <c r="Y81" s="2">
        <v>4</v>
      </c>
      <c r="Z81" s="2">
        <v>2</v>
      </c>
      <c r="AA81" s="2">
        <v>9237890</v>
      </c>
      <c r="AJ81" s="61">
        <v>2</v>
      </c>
      <c r="AK81" s="61">
        <v>2</v>
      </c>
      <c r="AL81" s="263">
        <v>9105651</v>
      </c>
      <c r="AM81" s="61" t="s">
        <v>1995</v>
      </c>
      <c r="AO81" s="61">
        <v>2</v>
      </c>
      <c r="AP81" s="61">
        <v>2</v>
      </c>
      <c r="AQ81" s="263">
        <v>9105652</v>
      </c>
      <c r="AR81" s="61" t="s">
        <v>1995</v>
      </c>
      <c r="AV81" s="3"/>
      <c r="AW81" s="3"/>
      <c r="AX81" s="3"/>
    </row>
    <row r="82" spans="19:50">
      <c r="S82" s="2">
        <v>3</v>
      </c>
      <c r="T82" s="2">
        <v>4</v>
      </c>
      <c r="U82" s="2">
        <v>3</v>
      </c>
      <c r="V82" s="2">
        <v>9237880</v>
      </c>
      <c r="X82" s="2">
        <v>3</v>
      </c>
      <c r="Y82" s="2">
        <v>4</v>
      </c>
      <c r="Z82" s="2">
        <v>3</v>
      </c>
      <c r="AA82" s="2">
        <v>9237881</v>
      </c>
      <c r="AJ82" s="61">
        <v>2</v>
      </c>
      <c r="AK82" s="61">
        <v>2</v>
      </c>
      <c r="AL82" s="263">
        <v>9105655</v>
      </c>
      <c r="AM82" s="61" t="s">
        <v>1996</v>
      </c>
      <c r="AO82" s="61">
        <v>2</v>
      </c>
      <c r="AP82" s="61">
        <v>2</v>
      </c>
      <c r="AQ82" s="263">
        <v>9105656</v>
      </c>
      <c r="AR82" s="61" t="s">
        <v>1996</v>
      </c>
      <c r="AV82" s="3"/>
      <c r="AW82" s="3"/>
      <c r="AX82" s="3"/>
    </row>
    <row r="83" spans="19:50">
      <c r="S83" s="2">
        <v>3</v>
      </c>
      <c r="T83" s="2">
        <v>4</v>
      </c>
      <c r="U83" s="2">
        <v>4</v>
      </c>
      <c r="V83" s="2">
        <v>9237852</v>
      </c>
      <c r="X83" s="2">
        <v>3</v>
      </c>
      <c r="Y83" s="2">
        <v>4</v>
      </c>
      <c r="Z83" s="2">
        <v>4</v>
      </c>
      <c r="AA83" s="2">
        <v>9237890</v>
      </c>
      <c r="AJ83" s="61">
        <v>2</v>
      </c>
      <c r="AK83" s="61">
        <v>2</v>
      </c>
      <c r="AL83" s="263">
        <v>9105659</v>
      </c>
      <c r="AM83" s="61" t="s">
        <v>1997</v>
      </c>
      <c r="AO83" s="61">
        <v>2</v>
      </c>
      <c r="AP83" s="61">
        <v>2</v>
      </c>
      <c r="AQ83" s="263">
        <v>9105660</v>
      </c>
      <c r="AR83" s="61" t="s">
        <v>1997</v>
      </c>
      <c r="AV83" s="3"/>
      <c r="AW83" s="3"/>
      <c r="AX83" s="3"/>
    </row>
    <row r="84" spans="19:50">
      <c r="AJ84" s="61">
        <v>2</v>
      </c>
      <c r="AK84" s="61">
        <v>3</v>
      </c>
      <c r="AL84" s="61" t="s">
        <v>1902</v>
      </c>
      <c r="AM84" s="61">
        <v>0</v>
      </c>
      <c r="AO84" s="61">
        <v>2</v>
      </c>
      <c r="AP84" s="61">
        <v>3</v>
      </c>
      <c r="AQ84" s="61" t="s">
        <v>1902</v>
      </c>
      <c r="AR84" s="61">
        <v>0</v>
      </c>
      <c r="AV84" s="3"/>
      <c r="AW84" s="3"/>
      <c r="AX84" s="3"/>
    </row>
    <row r="85" spans="19:50">
      <c r="S85" s="2" t="s">
        <v>23</v>
      </c>
      <c r="T85" s="2" t="s">
        <v>1971</v>
      </c>
      <c r="U85" s="2" t="s">
        <v>4239</v>
      </c>
      <c r="V85" s="2" t="s">
        <v>2009</v>
      </c>
      <c r="X85" s="2" t="s">
        <v>23</v>
      </c>
      <c r="Y85" s="2" t="s">
        <v>1971</v>
      </c>
      <c r="Z85" s="2" t="s">
        <v>4239</v>
      </c>
      <c r="AA85" s="2" t="s">
        <v>2009</v>
      </c>
      <c r="AJ85" s="61">
        <v>2</v>
      </c>
      <c r="AK85" s="61">
        <v>3</v>
      </c>
      <c r="AL85" s="263">
        <v>9105661</v>
      </c>
      <c r="AM85" s="61" t="s">
        <v>1991</v>
      </c>
      <c r="AO85" s="61">
        <v>2</v>
      </c>
      <c r="AP85" s="61">
        <v>3</v>
      </c>
      <c r="AQ85" s="263">
        <v>9105662</v>
      </c>
      <c r="AR85" s="61" t="s">
        <v>1991</v>
      </c>
      <c r="AV85" s="3"/>
      <c r="AW85" s="3"/>
      <c r="AX85" s="3"/>
    </row>
    <row r="86" spans="19:50">
      <c r="S86" s="2">
        <v>1</v>
      </c>
      <c r="T86" s="2">
        <v>1</v>
      </c>
      <c r="U86" s="2">
        <v>1</v>
      </c>
      <c r="V86" s="2" t="s">
        <v>1902</v>
      </c>
      <c r="X86" s="2">
        <v>1</v>
      </c>
      <c r="Y86" s="2">
        <v>1</v>
      </c>
      <c r="Z86" s="2">
        <v>1</v>
      </c>
      <c r="AA86" s="2" t="s">
        <v>1902</v>
      </c>
      <c r="AJ86" s="61">
        <v>2</v>
      </c>
      <c r="AK86" s="61">
        <v>3</v>
      </c>
      <c r="AL86" s="263">
        <v>9105665</v>
      </c>
      <c r="AM86" s="61" t="s">
        <v>1992</v>
      </c>
      <c r="AO86" s="61">
        <v>2</v>
      </c>
      <c r="AP86" s="61">
        <v>3</v>
      </c>
      <c r="AQ86" s="263">
        <v>9105666</v>
      </c>
      <c r="AR86" s="61" t="s">
        <v>1992</v>
      </c>
      <c r="AV86" s="3"/>
      <c r="AW86" s="3"/>
      <c r="AX86" s="3"/>
    </row>
    <row r="87" spans="19:50">
      <c r="S87" s="2">
        <v>1</v>
      </c>
      <c r="T87" s="2">
        <v>1</v>
      </c>
      <c r="U87" s="2">
        <v>2</v>
      </c>
      <c r="V87" s="2" t="s">
        <v>1902</v>
      </c>
      <c r="X87" s="2">
        <v>1</v>
      </c>
      <c r="Y87" s="2">
        <v>1</v>
      </c>
      <c r="Z87" s="2">
        <v>2</v>
      </c>
      <c r="AA87" s="2" t="s">
        <v>1902</v>
      </c>
      <c r="AJ87" s="61">
        <v>2</v>
      </c>
      <c r="AK87" s="61">
        <v>3</v>
      </c>
      <c r="AL87" s="263">
        <v>9105669</v>
      </c>
      <c r="AM87" s="61" t="s">
        <v>1993</v>
      </c>
      <c r="AO87" s="61">
        <v>2</v>
      </c>
      <c r="AP87" s="61">
        <v>3</v>
      </c>
      <c r="AQ87" s="263">
        <v>9105670</v>
      </c>
      <c r="AR87" s="61" t="s">
        <v>1993</v>
      </c>
      <c r="AV87" s="3"/>
      <c r="AW87" s="3"/>
      <c r="AX87" s="3"/>
    </row>
    <row r="88" spans="19:50">
      <c r="S88" s="2">
        <v>1</v>
      </c>
      <c r="T88" s="2">
        <v>1</v>
      </c>
      <c r="U88" s="2">
        <v>3</v>
      </c>
      <c r="V88" s="2" t="s">
        <v>1902</v>
      </c>
      <c r="X88" s="2">
        <v>1</v>
      </c>
      <c r="Y88" s="2">
        <v>1</v>
      </c>
      <c r="Z88" s="2">
        <v>3</v>
      </c>
      <c r="AA88" s="2" t="s">
        <v>1902</v>
      </c>
      <c r="AJ88" s="61">
        <v>2</v>
      </c>
      <c r="AK88" s="61">
        <v>3</v>
      </c>
      <c r="AL88" s="263">
        <v>9105673</v>
      </c>
      <c r="AM88" s="61" t="s">
        <v>1994</v>
      </c>
      <c r="AO88" s="61">
        <v>2</v>
      </c>
      <c r="AP88" s="61">
        <v>3</v>
      </c>
      <c r="AQ88" s="263">
        <v>9105674</v>
      </c>
      <c r="AR88" s="61" t="s">
        <v>1994</v>
      </c>
      <c r="AV88" s="3"/>
      <c r="AW88" s="3"/>
      <c r="AX88" s="3"/>
    </row>
    <row r="89" spans="19:50">
      <c r="S89" s="2">
        <v>1</v>
      </c>
      <c r="T89" s="2">
        <v>1</v>
      </c>
      <c r="U89" s="2">
        <v>4</v>
      </c>
      <c r="V89" s="2" t="s">
        <v>1902</v>
      </c>
      <c r="X89" s="2">
        <v>1</v>
      </c>
      <c r="Y89" s="2">
        <v>1</v>
      </c>
      <c r="Z89" s="2">
        <v>4</v>
      </c>
      <c r="AA89" s="2" t="s">
        <v>1902</v>
      </c>
      <c r="AJ89" s="61">
        <v>2</v>
      </c>
      <c r="AK89" s="61">
        <v>3</v>
      </c>
      <c r="AL89" s="263">
        <v>9105677</v>
      </c>
      <c r="AM89" s="61" t="s">
        <v>1995</v>
      </c>
      <c r="AO89" s="61">
        <v>2</v>
      </c>
      <c r="AP89" s="61">
        <v>3</v>
      </c>
      <c r="AQ89" s="263">
        <v>9105678</v>
      </c>
      <c r="AR89" s="61" t="s">
        <v>1995</v>
      </c>
      <c r="AV89" s="3"/>
      <c r="AW89" s="3"/>
      <c r="AX89" s="3"/>
    </row>
    <row r="90" spans="19:50">
      <c r="S90" s="2">
        <v>1</v>
      </c>
      <c r="T90" s="2">
        <v>2</v>
      </c>
      <c r="U90" s="2">
        <v>1</v>
      </c>
      <c r="V90" s="2" t="s">
        <v>1902</v>
      </c>
      <c r="X90" s="2">
        <v>1</v>
      </c>
      <c r="Y90" s="2">
        <v>2</v>
      </c>
      <c r="Z90" s="2">
        <v>1</v>
      </c>
      <c r="AA90" s="2" t="s">
        <v>1902</v>
      </c>
      <c r="AJ90" s="61">
        <v>2</v>
      </c>
      <c r="AK90" s="61">
        <v>3</v>
      </c>
      <c r="AL90" s="263">
        <v>9105682</v>
      </c>
      <c r="AM90" s="61" t="s">
        <v>1996</v>
      </c>
      <c r="AO90" s="61">
        <v>2</v>
      </c>
      <c r="AP90" s="61">
        <v>3</v>
      </c>
      <c r="AQ90" s="263">
        <v>9105683</v>
      </c>
      <c r="AR90" s="61" t="s">
        <v>1996</v>
      </c>
      <c r="AV90" s="3"/>
      <c r="AW90" s="3"/>
      <c r="AX90" s="3"/>
    </row>
    <row r="91" spans="19:50">
      <c r="S91" s="2">
        <v>1</v>
      </c>
      <c r="T91" s="2">
        <v>2</v>
      </c>
      <c r="U91" s="2">
        <v>2</v>
      </c>
      <c r="V91" s="2" t="s">
        <v>1902</v>
      </c>
      <c r="X91" s="2">
        <v>1</v>
      </c>
      <c r="Y91" s="2">
        <v>2</v>
      </c>
      <c r="Z91" s="2">
        <v>2</v>
      </c>
      <c r="AA91" s="2" t="s">
        <v>1902</v>
      </c>
      <c r="AJ91" s="61">
        <v>2</v>
      </c>
      <c r="AK91" s="61">
        <v>3</v>
      </c>
      <c r="AL91" s="263">
        <v>9105686</v>
      </c>
      <c r="AM91" s="61" t="s">
        <v>1997</v>
      </c>
      <c r="AO91" s="61">
        <v>2</v>
      </c>
      <c r="AP91" s="61">
        <v>3</v>
      </c>
      <c r="AQ91" s="263">
        <v>9105687</v>
      </c>
      <c r="AR91" s="61" t="s">
        <v>1997</v>
      </c>
      <c r="AV91" s="3"/>
      <c r="AW91" s="3"/>
      <c r="AX91" s="3"/>
    </row>
    <row r="92" spans="19:50">
      <c r="S92" s="2">
        <v>1</v>
      </c>
      <c r="T92" s="2">
        <v>2</v>
      </c>
      <c r="U92" s="2">
        <v>3</v>
      </c>
      <c r="V92" s="2" t="s">
        <v>1902</v>
      </c>
      <c r="X92" s="2">
        <v>1</v>
      </c>
      <c r="Y92" s="2">
        <v>2</v>
      </c>
      <c r="Z92" s="2">
        <v>3</v>
      </c>
      <c r="AA92" s="2" t="s">
        <v>1902</v>
      </c>
      <c r="AJ92" s="61">
        <v>2</v>
      </c>
      <c r="AK92" s="61">
        <v>4</v>
      </c>
      <c r="AL92" s="61" t="s">
        <v>1902</v>
      </c>
      <c r="AM92" s="61">
        <v>0</v>
      </c>
      <c r="AO92" s="61">
        <v>2</v>
      </c>
      <c r="AP92" s="61">
        <v>4</v>
      </c>
      <c r="AQ92" s="61" t="s">
        <v>1902</v>
      </c>
      <c r="AR92" s="61">
        <v>0</v>
      </c>
      <c r="AV92" s="3"/>
      <c r="AW92" s="3"/>
      <c r="AX92" s="3"/>
    </row>
    <row r="93" spans="19:50">
      <c r="S93" s="2">
        <v>1</v>
      </c>
      <c r="T93" s="2">
        <v>2</v>
      </c>
      <c r="U93" s="2">
        <v>4</v>
      </c>
      <c r="V93" s="2" t="s">
        <v>1902</v>
      </c>
      <c r="X93" s="2">
        <v>1</v>
      </c>
      <c r="Y93" s="2">
        <v>2</v>
      </c>
      <c r="Z93" s="2">
        <v>4</v>
      </c>
      <c r="AA93" s="2" t="s">
        <v>1902</v>
      </c>
      <c r="AJ93" s="61">
        <v>2</v>
      </c>
      <c r="AK93" s="61">
        <v>4</v>
      </c>
      <c r="AL93" s="263">
        <v>9270469</v>
      </c>
      <c r="AM93" s="61" t="s">
        <v>1991</v>
      </c>
      <c r="AO93" s="61">
        <v>2</v>
      </c>
      <c r="AP93" s="61">
        <v>4</v>
      </c>
      <c r="AQ93" s="263">
        <v>9270470</v>
      </c>
      <c r="AR93" s="61" t="s">
        <v>1991</v>
      </c>
      <c r="AV93" s="3"/>
      <c r="AW93" s="3"/>
      <c r="AX93" s="3"/>
    </row>
    <row r="94" spans="19:50">
      <c r="S94" s="2">
        <v>1</v>
      </c>
      <c r="T94" s="2">
        <v>3</v>
      </c>
      <c r="U94" s="2">
        <v>1</v>
      </c>
      <c r="V94" s="2" t="s">
        <v>1902</v>
      </c>
      <c r="X94" s="2">
        <v>1</v>
      </c>
      <c r="Y94" s="2">
        <v>3</v>
      </c>
      <c r="Z94" s="2">
        <v>1</v>
      </c>
      <c r="AA94" s="2" t="s">
        <v>1902</v>
      </c>
      <c r="AJ94" s="61">
        <v>2</v>
      </c>
      <c r="AK94" s="61">
        <v>4</v>
      </c>
      <c r="AL94" s="263">
        <v>9270512</v>
      </c>
      <c r="AM94" s="61" t="s">
        <v>1992</v>
      </c>
      <c r="AO94" s="61">
        <v>2</v>
      </c>
      <c r="AP94" s="61">
        <v>4</v>
      </c>
      <c r="AQ94" s="263">
        <v>9270513</v>
      </c>
      <c r="AR94" s="61" t="s">
        <v>1992</v>
      </c>
      <c r="AV94" s="3"/>
      <c r="AW94" s="3"/>
      <c r="AX94" s="3"/>
    </row>
    <row r="95" spans="19:50">
      <c r="S95" s="2">
        <v>1</v>
      </c>
      <c r="T95" s="2">
        <v>3</v>
      </c>
      <c r="U95" s="2">
        <v>2</v>
      </c>
      <c r="V95" s="2" t="s">
        <v>1902</v>
      </c>
      <c r="X95" s="2">
        <v>1</v>
      </c>
      <c r="Y95" s="2">
        <v>3</v>
      </c>
      <c r="Z95" s="2">
        <v>2</v>
      </c>
      <c r="AA95" s="2" t="s">
        <v>1902</v>
      </c>
      <c r="AJ95" s="61">
        <v>2</v>
      </c>
      <c r="AK95" s="61">
        <v>4</v>
      </c>
      <c r="AL95" s="263">
        <v>9264122</v>
      </c>
      <c r="AM95" s="61" t="s">
        <v>1993</v>
      </c>
      <c r="AO95" s="61">
        <v>2</v>
      </c>
      <c r="AP95" s="61">
        <v>4</v>
      </c>
      <c r="AQ95" s="263">
        <v>9264123</v>
      </c>
      <c r="AR95" s="61" t="s">
        <v>1993</v>
      </c>
      <c r="AV95" s="3"/>
      <c r="AW95" s="3"/>
      <c r="AX95" s="3"/>
    </row>
    <row r="96" spans="19:50">
      <c r="S96" s="2">
        <v>1</v>
      </c>
      <c r="T96" s="2">
        <v>3</v>
      </c>
      <c r="U96" s="2">
        <v>3</v>
      </c>
      <c r="V96" s="2" t="s">
        <v>1902</v>
      </c>
      <c r="X96" s="2">
        <v>1</v>
      </c>
      <c r="Y96" s="2">
        <v>3</v>
      </c>
      <c r="Z96" s="2">
        <v>3</v>
      </c>
      <c r="AA96" s="2" t="s">
        <v>1902</v>
      </c>
      <c r="AJ96" s="61">
        <v>2</v>
      </c>
      <c r="AK96" s="61">
        <v>4</v>
      </c>
      <c r="AL96" s="263">
        <v>9270520</v>
      </c>
      <c r="AM96" s="61" t="s">
        <v>1994</v>
      </c>
      <c r="AO96" s="61">
        <v>2</v>
      </c>
      <c r="AP96" s="61">
        <v>4</v>
      </c>
      <c r="AQ96" s="263">
        <v>9270531</v>
      </c>
      <c r="AR96" s="61" t="s">
        <v>1994</v>
      </c>
      <c r="AV96" s="3"/>
      <c r="AW96" s="3"/>
      <c r="AX96" s="3"/>
    </row>
    <row r="97" spans="19:50">
      <c r="S97" s="2">
        <v>1</v>
      </c>
      <c r="T97" s="2">
        <v>3</v>
      </c>
      <c r="U97" s="2">
        <v>4</v>
      </c>
      <c r="V97" s="2" t="s">
        <v>1902</v>
      </c>
      <c r="X97" s="2">
        <v>1</v>
      </c>
      <c r="Y97" s="2">
        <v>3</v>
      </c>
      <c r="Z97" s="2">
        <v>4</v>
      </c>
      <c r="AA97" s="2" t="s">
        <v>1902</v>
      </c>
      <c r="AJ97" s="61">
        <v>2</v>
      </c>
      <c r="AK97" s="61">
        <v>4</v>
      </c>
      <c r="AL97" s="263">
        <v>9270532</v>
      </c>
      <c r="AM97" s="61" t="s">
        <v>1995</v>
      </c>
      <c r="AO97" s="61">
        <v>2</v>
      </c>
      <c r="AP97" s="61">
        <v>4</v>
      </c>
      <c r="AQ97" s="263">
        <v>9270533</v>
      </c>
      <c r="AR97" s="61" t="s">
        <v>1995</v>
      </c>
      <c r="AV97" s="3"/>
      <c r="AW97" s="3"/>
      <c r="AX97" s="3"/>
    </row>
    <row r="98" spans="19:50">
      <c r="S98" s="2">
        <v>1</v>
      </c>
      <c r="T98" s="2">
        <v>4</v>
      </c>
      <c r="U98" s="2">
        <v>1</v>
      </c>
      <c r="V98" s="2" t="s">
        <v>1902</v>
      </c>
      <c r="X98" s="2">
        <v>1</v>
      </c>
      <c r="Y98" s="2">
        <v>4</v>
      </c>
      <c r="Z98" s="2">
        <v>1</v>
      </c>
      <c r="AA98" s="2" t="s">
        <v>1902</v>
      </c>
      <c r="AJ98" s="61">
        <v>2</v>
      </c>
      <c r="AK98" s="61">
        <v>4</v>
      </c>
      <c r="AL98" s="263">
        <v>9270534</v>
      </c>
      <c r="AM98" s="61" t="s">
        <v>1996</v>
      </c>
      <c r="AO98" s="61">
        <v>2</v>
      </c>
      <c r="AP98" s="61">
        <v>4</v>
      </c>
      <c r="AQ98" s="263">
        <v>9270535</v>
      </c>
      <c r="AR98" s="61" t="s">
        <v>1996</v>
      </c>
      <c r="AV98" s="3"/>
      <c r="AW98" s="3"/>
      <c r="AX98" s="3"/>
    </row>
    <row r="99" spans="19:50">
      <c r="S99" s="2">
        <v>1</v>
      </c>
      <c r="T99" s="2">
        <v>4</v>
      </c>
      <c r="U99" s="2">
        <v>2</v>
      </c>
      <c r="V99" s="2" t="s">
        <v>1902</v>
      </c>
      <c r="X99" s="2">
        <v>1</v>
      </c>
      <c r="Y99" s="2">
        <v>4</v>
      </c>
      <c r="Z99" s="2">
        <v>2</v>
      </c>
      <c r="AA99" s="2" t="s">
        <v>1902</v>
      </c>
      <c r="AJ99" s="61">
        <v>2</v>
      </c>
      <c r="AK99" s="61">
        <v>4</v>
      </c>
      <c r="AL99" s="263">
        <v>9270537</v>
      </c>
      <c r="AM99" s="61" t="s">
        <v>1997</v>
      </c>
      <c r="AO99" s="61">
        <v>2</v>
      </c>
      <c r="AP99" s="61">
        <v>4</v>
      </c>
      <c r="AQ99" s="263">
        <v>9270538</v>
      </c>
      <c r="AR99" s="61" t="s">
        <v>1997</v>
      </c>
      <c r="AV99" s="3"/>
      <c r="AW99" s="3"/>
      <c r="AX99" s="3"/>
    </row>
    <row r="100" spans="19:50">
      <c r="S100" s="2">
        <v>1</v>
      </c>
      <c r="T100" s="2">
        <v>4</v>
      </c>
      <c r="U100" s="2">
        <v>3</v>
      </c>
      <c r="V100" s="2" t="s">
        <v>1902</v>
      </c>
      <c r="X100" s="2">
        <v>1</v>
      </c>
      <c r="Y100" s="2">
        <v>4</v>
      </c>
      <c r="Z100" s="2">
        <v>3</v>
      </c>
      <c r="AA100" s="2" t="s">
        <v>1902</v>
      </c>
      <c r="AJ100" s="61">
        <v>3</v>
      </c>
      <c r="AK100" s="61">
        <v>1</v>
      </c>
      <c r="AL100" s="61" t="s">
        <v>1902</v>
      </c>
      <c r="AM100" s="61">
        <v>0</v>
      </c>
      <c r="AO100" s="61">
        <v>3</v>
      </c>
      <c r="AP100" s="61">
        <v>1</v>
      </c>
      <c r="AQ100" s="61" t="s">
        <v>1902</v>
      </c>
      <c r="AR100" s="61">
        <v>0</v>
      </c>
      <c r="AV100" s="3"/>
      <c r="AW100" s="3"/>
      <c r="AX100" s="3"/>
    </row>
    <row r="101" spans="19:50">
      <c r="S101" s="2">
        <v>1</v>
      </c>
      <c r="T101" s="2">
        <v>4</v>
      </c>
      <c r="U101" s="2">
        <v>4</v>
      </c>
      <c r="V101" s="2" t="s">
        <v>1902</v>
      </c>
      <c r="X101" s="2">
        <v>1</v>
      </c>
      <c r="Y101" s="2">
        <v>4</v>
      </c>
      <c r="Z101" s="2">
        <v>4</v>
      </c>
      <c r="AA101" s="2" t="s">
        <v>1902</v>
      </c>
      <c r="AJ101" s="61">
        <v>3</v>
      </c>
      <c r="AK101" s="61">
        <v>1</v>
      </c>
      <c r="AL101" s="263" t="s">
        <v>1902</v>
      </c>
      <c r="AM101" s="61" t="s">
        <v>1991</v>
      </c>
      <c r="AO101" s="61">
        <v>3</v>
      </c>
      <c r="AP101" s="61">
        <v>1</v>
      </c>
      <c r="AQ101" s="263" t="s">
        <v>1902</v>
      </c>
      <c r="AR101" s="61" t="s">
        <v>1991</v>
      </c>
    </row>
    <row r="102" spans="19:50">
      <c r="S102" s="2">
        <v>2</v>
      </c>
      <c r="T102" s="2">
        <v>1</v>
      </c>
      <c r="U102" s="2">
        <v>1</v>
      </c>
      <c r="V102" s="2" t="s">
        <v>1902</v>
      </c>
      <c r="X102" s="2">
        <v>2</v>
      </c>
      <c r="Y102" s="2">
        <v>1</v>
      </c>
      <c r="Z102" s="2">
        <v>1</v>
      </c>
      <c r="AA102" s="2" t="s">
        <v>1902</v>
      </c>
      <c r="AJ102" s="61">
        <v>3</v>
      </c>
      <c r="AK102" s="61">
        <v>1</v>
      </c>
      <c r="AL102" s="263" t="s">
        <v>1902</v>
      </c>
      <c r="AM102" s="61" t="s">
        <v>1992</v>
      </c>
      <c r="AO102" s="61">
        <v>3</v>
      </c>
      <c r="AP102" s="61">
        <v>1</v>
      </c>
      <c r="AQ102" s="263" t="s">
        <v>1902</v>
      </c>
      <c r="AR102" s="61" t="s">
        <v>1992</v>
      </c>
    </row>
    <row r="103" spans="19:50">
      <c r="S103" s="2">
        <v>2</v>
      </c>
      <c r="T103" s="2">
        <v>1</v>
      </c>
      <c r="U103" s="2">
        <v>2</v>
      </c>
      <c r="V103" s="2" t="s">
        <v>1902</v>
      </c>
      <c r="X103" s="2">
        <v>2</v>
      </c>
      <c r="Y103" s="2">
        <v>1</v>
      </c>
      <c r="Z103" s="2">
        <v>2</v>
      </c>
      <c r="AA103" s="2" t="s">
        <v>1902</v>
      </c>
      <c r="AJ103" s="61">
        <v>3</v>
      </c>
      <c r="AK103" s="61">
        <v>1</v>
      </c>
      <c r="AL103" s="263" t="s">
        <v>1902</v>
      </c>
      <c r="AM103" s="61" t="s">
        <v>1993</v>
      </c>
      <c r="AO103" s="61">
        <v>3</v>
      </c>
      <c r="AP103" s="61">
        <v>1</v>
      </c>
      <c r="AQ103" s="263" t="s">
        <v>1902</v>
      </c>
      <c r="AR103" s="61" t="s">
        <v>1993</v>
      </c>
    </row>
    <row r="104" spans="19:50">
      <c r="S104" s="2">
        <v>2</v>
      </c>
      <c r="T104" s="2">
        <v>1</v>
      </c>
      <c r="U104" s="2">
        <v>3</v>
      </c>
      <c r="V104" s="2" t="s">
        <v>1902</v>
      </c>
      <c r="X104" s="2">
        <v>2</v>
      </c>
      <c r="Y104" s="2">
        <v>1</v>
      </c>
      <c r="Z104" s="2">
        <v>3</v>
      </c>
      <c r="AA104" s="2" t="s">
        <v>1902</v>
      </c>
      <c r="AJ104" s="61">
        <v>3</v>
      </c>
      <c r="AK104" s="61">
        <v>1</v>
      </c>
      <c r="AL104" s="263" t="s">
        <v>1902</v>
      </c>
      <c r="AM104" s="61" t="s">
        <v>1994</v>
      </c>
      <c r="AO104" s="61">
        <v>3</v>
      </c>
      <c r="AP104" s="61">
        <v>1</v>
      </c>
      <c r="AQ104" s="263" t="s">
        <v>1902</v>
      </c>
      <c r="AR104" s="61" t="s">
        <v>1994</v>
      </c>
    </row>
    <row r="105" spans="19:50">
      <c r="S105" s="2">
        <v>2</v>
      </c>
      <c r="T105" s="2">
        <v>1</v>
      </c>
      <c r="U105" s="2">
        <v>4</v>
      </c>
      <c r="V105" s="2" t="s">
        <v>1902</v>
      </c>
      <c r="X105" s="2">
        <v>2</v>
      </c>
      <c r="Y105" s="2">
        <v>1</v>
      </c>
      <c r="Z105" s="2">
        <v>4</v>
      </c>
      <c r="AA105" s="2" t="s">
        <v>1902</v>
      </c>
      <c r="AJ105" s="61">
        <v>3</v>
      </c>
      <c r="AK105" s="61">
        <v>1</v>
      </c>
      <c r="AL105" s="263" t="s">
        <v>1902</v>
      </c>
      <c r="AM105" s="61" t="s">
        <v>1995</v>
      </c>
      <c r="AO105" s="61">
        <v>3</v>
      </c>
      <c r="AP105" s="61">
        <v>1</v>
      </c>
      <c r="AQ105" s="263" t="s">
        <v>1902</v>
      </c>
      <c r="AR105" s="61" t="s">
        <v>1995</v>
      </c>
    </row>
    <row r="106" spans="19:50">
      <c r="S106" s="2">
        <v>2</v>
      </c>
      <c r="T106" s="2">
        <v>2</v>
      </c>
      <c r="U106" s="2">
        <v>1</v>
      </c>
      <c r="V106" s="2" t="s">
        <v>1902</v>
      </c>
      <c r="X106" s="2">
        <v>2</v>
      </c>
      <c r="Y106" s="2">
        <v>2</v>
      </c>
      <c r="Z106" s="2">
        <v>1</v>
      </c>
      <c r="AA106" s="2" t="s">
        <v>1902</v>
      </c>
      <c r="AJ106" s="61">
        <v>3</v>
      </c>
      <c r="AK106" s="61">
        <v>1</v>
      </c>
      <c r="AL106" s="263" t="s">
        <v>1902</v>
      </c>
      <c r="AM106" s="61" t="s">
        <v>1996</v>
      </c>
      <c r="AO106" s="61">
        <v>3</v>
      </c>
      <c r="AP106" s="61">
        <v>1</v>
      </c>
      <c r="AQ106" s="263" t="s">
        <v>1902</v>
      </c>
      <c r="AR106" s="61" t="s">
        <v>1996</v>
      </c>
    </row>
    <row r="107" spans="19:50">
      <c r="S107" s="2">
        <v>2</v>
      </c>
      <c r="T107" s="2">
        <v>2</v>
      </c>
      <c r="U107" s="2">
        <v>2</v>
      </c>
      <c r="V107" s="2" t="s">
        <v>1902</v>
      </c>
      <c r="X107" s="2">
        <v>2</v>
      </c>
      <c r="Y107" s="2">
        <v>2</v>
      </c>
      <c r="Z107" s="2">
        <v>2</v>
      </c>
      <c r="AA107" s="2" t="s">
        <v>1902</v>
      </c>
      <c r="AJ107" s="61">
        <v>3</v>
      </c>
      <c r="AK107" s="61">
        <v>1</v>
      </c>
      <c r="AL107" s="263" t="s">
        <v>1902</v>
      </c>
      <c r="AM107" s="61" t="s">
        <v>1997</v>
      </c>
      <c r="AO107" s="61">
        <v>3</v>
      </c>
      <c r="AP107" s="61">
        <v>1</v>
      </c>
      <c r="AQ107" s="263" t="s">
        <v>1902</v>
      </c>
      <c r="AR107" s="61" t="s">
        <v>1997</v>
      </c>
    </row>
    <row r="108" spans="19:50">
      <c r="S108" s="2">
        <v>2</v>
      </c>
      <c r="T108" s="2">
        <v>2</v>
      </c>
      <c r="U108" s="2">
        <v>3</v>
      </c>
      <c r="V108" s="2">
        <f t="array" ref="V108">INDEX(CHOOSE(Q16,AC3:AE6,AC10:AE13,AC16:AE19),MATCH(D17,AB10:AB13,1),MATCH(D36,AC9:AE9,1))</f>
        <v>9265959</v>
      </c>
      <c r="X108" s="2">
        <v>2</v>
      </c>
      <c r="Y108" s="2">
        <v>2</v>
      </c>
      <c r="Z108" s="2">
        <v>3</v>
      </c>
      <c r="AA108" s="2" t="s">
        <v>1902</v>
      </c>
      <c r="AJ108" s="61">
        <v>3</v>
      </c>
      <c r="AK108" s="61">
        <v>2</v>
      </c>
      <c r="AL108" s="61" t="s">
        <v>1902</v>
      </c>
      <c r="AM108" s="61">
        <v>0</v>
      </c>
      <c r="AO108" s="61">
        <v>3</v>
      </c>
      <c r="AP108" s="61">
        <v>2</v>
      </c>
      <c r="AQ108" s="61" t="s">
        <v>1902</v>
      </c>
      <c r="AR108" s="61">
        <v>0</v>
      </c>
    </row>
    <row r="109" spans="19:50">
      <c r="S109" s="2">
        <v>2</v>
      </c>
      <c r="T109" s="2">
        <v>2</v>
      </c>
      <c r="U109" s="2">
        <v>4</v>
      </c>
      <c r="V109" s="2">
        <f t="array" ref="V109">INDEX(CHOOSE(Q16,AM3:AO6,AM10:AO13,AM16:AO19),MATCH(D17,AL10:AL13,1),MATCH(D36,AM9:AO9,1))</f>
        <v>9238123</v>
      </c>
      <c r="X109" s="2">
        <v>2</v>
      </c>
      <c r="Y109" s="2">
        <v>2</v>
      </c>
      <c r="Z109" s="2">
        <v>4</v>
      </c>
      <c r="AA109" s="2" t="s">
        <v>1902</v>
      </c>
      <c r="AJ109" s="61">
        <v>3</v>
      </c>
      <c r="AK109" s="61">
        <v>2</v>
      </c>
      <c r="AL109" s="263" t="s">
        <v>1902</v>
      </c>
      <c r="AM109" s="61" t="s">
        <v>1991</v>
      </c>
      <c r="AO109" s="61">
        <v>3</v>
      </c>
      <c r="AP109" s="61">
        <v>2</v>
      </c>
      <c r="AQ109" s="263" t="s">
        <v>1902</v>
      </c>
      <c r="AR109" s="61" t="s">
        <v>1991</v>
      </c>
    </row>
    <row r="110" spans="19:50">
      <c r="S110" s="2">
        <v>2</v>
      </c>
      <c r="T110" s="2">
        <v>3</v>
      </c>
      <c r="U110" s="2">
        <v>1</v>
      </c>
      <c r="V110" s="2" t="s">
        <v>1902</v>
      </c>
      <c r="X110" s="2">
        <v>2</v>
      </c>
      <c r="Y110" s="2">
        <v>3</v>
      </c>
      <c r="Z110" s="2">
        <v>1</v>
      </c>
      <c r="AA110" s="2" t="s">
        <v>1902</v>
      </c>
      <c r="AJ110" s="61">
        <v>3</v>
      </c>
      <c r="AK110" s="61">
        <v>2</v>
      </c>
      <c r="AL110" s="263" t="s">
        <v>1902</v>
      </c>
      <c r="AM110" s="61" t="s">
        <v>1992</v>
      </c>
      <c r="AO110" s="61">
        <v>3</v>
      </c>
      <c r="AP110" s="61">
        <v>2</v>
      </c>
      <c r="AQ110" s="263" t="s">
        <v>1902</v>
      </c>
      <c r="AR110" s="61" t="s">
        <v>1992</v>
      </c>
    </row>
    <row r="111" spans="19:50">
      <c r="S111" s="2">
        <v>2</v>
      </c>
      <c r="T111" s="2">
        <v>3</v>
      </c>
      <c r="U111" s="2">
        <v>2</v>
      </c>
      <c r="V111" s="2" t="s">
        <v>1902</v>
      </c>
      <c r="X111" s="2">
        <v>2</v>
      </c>
      <c r="Y111" s="2">
        <v>3</v>
      </c>
      <c r="Z111" s="2">
        <v>2</v>
      </c>
      <c r="AA111" s="2" t="s">
        <v>1902</v>
      </c>
      <c r="AJ111" s="61">
        <v>3</v>
      </c>
      <c r="AK111" s="61">
        <v>2</v>
      </c>
      <c r="AL111" s="263" t="s">
        <v>1902</v>
      </c>
      <c r="AM111" s="61" t="s">
        <v>1993</v>
      </c>
      <c r="AO111" s="61">
        <v>3</v>
      </c>
      <c r="AP111" s="61">
        <v>2</v>
      </c>
      <c r="AQ111" s="263" t="s">
        <v>1902</v>
      </c>
      <c r="AR111" s="61" t="s">
        <v>1993</v>
      </c>
    </row>
    <row r="112" spans="19:50">
      <c r="S112" s="2">
        <v>2</v>
      </c>
      <c r="T112" s="2">
        <v>3</v>
      </c>
      <c r="U112" s="2">
        <v>3</v>
      </c>
      <c r="V112" s="2" t="s">
        <v>1902</v>
      </c>
      <c r="X112" s="2">
        <v>2</v>
      </c>
      <c r="Y112" s="2">
        <v>3</v>
      </c>
      <c r="Z112" s="2">
        <v>3</v>
      </c>
      <c r="AA112" s="2">
        <f t="array" ref="AA112">INDEX(CHOOSE(Q16,AH3:AJ6,AH10:AJ13,AH16:AJ19),MATCH(D17,AG10:AG13,1),MATCH(D36,AH9:AJ9,1))</f>
        <v>9265958</v>
      </c>
      <c r="AJ112" s="61">
        <v>3</v>
      </c>
      <c r="AK112" s="61">
        <v>2</v>
      </c>
      <c r="AL112" s="263" t="s">
        <v>1902</v>
      </c>
      <c r="AM112" s="61" t="s">
        <v>1994</v>
      </c>
      <c r="AO112" s="61">
        <v>3</v>
      </c>
      <c r="AP112" s="61">
        <v>2</v>
      </c>
      <c r="AQ112" s="263" t="s">
        <v>1902</v>
      </c>
      <c r="AR112" s="61" t="s">
        <v>1994</v>
      </c>
    </row>
    <row r="113" spans="19:44">
      <c r="S113" s="2">
        <v>2</v>
      </c>
      <c r="T113" s="2">
        <v>3</v>
      </c>
      <c r="U113" s="2">
        <v>4</v>
      </c>
      <c r="V113" s="2" t="s">
        <v>1902</v>
      </c>
      <c r="X113" s="2">
        <v>2</v>
      </c>
      <c r="Y113" s="2">
        <v>3</v>
      </c>
      <c r="Z113" s="2">
        <v>4</v>
      </c>
      <c r="AA113" s="2">
        <f t="array" ref="AA113">INDEX(CHOOSE(Q16,AR3:AT6,AR10:AT13,AR16:AT19),MATCH(D17,AQ10:AQ13,1),MATCH(D36,AR9:AT9,1))</f>
        <v>9238122</v>
      </c>
      <c r="AJ113" s="61">
        <v>3</v>
      </c>
      <c r="AK113" s="61">
        <v>2</v>
      </c>
      <c r="AL113" s="263" t="s">
        <v>1902</v>
      </c>
      <c r="AM113" s="61" t="s">
        <v>1995</v>
      </c>
      <c r="AO113" s="61">
        <v>3</v>
      </c>
      <c r="AP113" s="61">
        <v>2</v>
      </c>
      <c r="AQ113" s="263" t="s">
        <v>1902</v>
      </c>
      <c r="AR113" s="61" t="s">
        <v>1995</v>
      </c>
    </row>
    <row r="114" spans="19:44">
      <c r="S114" s="2">
        <v>2</v>
      </c>
      <c r="T114" s="2">
        <v>4</v>
      </c>
      <c r="U114" s="2">
        <v>1</v>
      </c>
      <c r="V114" s="2" t="s">
        <v>1902</v>
      </c>
      <c r="X114" s="2">
        <v>2</v>
      </c>
      <c r="Y114" s="2">
        <v>4</v>
      </c>
      <c r="Z114" s="2">
        <v>1</v>
      </c>
      <c r="AA114" s="2" t="s">
        <v>1902</v>
      </c>
      <c r="AJ114" s="61">
        <v>3</v>
      </c>
      <c r="AK114" s="61">
        <v>2</v>
      </c>
      <c r="AL114" s="263" t="s">
        <v>1902</v>
      </c>
      <c r="AM114" s="61" t="s">
        <v>1996</v>
      </c>
      <c r="AO114" s="61">
        <v>3</v>
      </c>
      <c r="AP114" s="61">
        <v>2</v>
      </c>
      <c r="AQ114" s="263" t="s">
        <v>1902</v>
      </c>
      <c r="AR114" s="61" t="s">
        <v>1996</v>
      </c>
    </row>
    <row r="115" spans="19:44">
      <c r="S115" s="2">
        <v>2</v>
      </c>
      <c r="T115" s="2">
        <v>4</v>
      </c>
      <c r="U115" s="2">
        <v>2</v>
      </c>
      <c r="V115" s="2" t="s">
        <v>1902</v>
      </c>
      <c r="X115" s="2">
        <v>2</v>
      </c>
      <c r="Y115" s="2">
        <v>4</v>
      </c>
      <c r="Z115" s="2">
        <v>2</v>
      </c>
      <c r="AA115" s="2" t="s">
        <v>1902</v>
      </c>
      <c r="AJ115" s="61">
        <v>3</v>
      </c>
      <c r="AK115" s="61">
        <v>2</v>
      </c>
      <c r="AL115" s="263" t="s">
        <v>1902</v>
      </c>
      <c r="AM115" s="61" t="s">
        <v>1997</v>
      </c>
      <c r="AO115" s="61">
        <v>3</v>
      </c>
      <c r="AP115" s="61">
        <v>2</v>
      </c>
      <c r="AQ115" s="263" t="s">
        <v>1902</v>
      </c>
      <c r="AR115" s="61" t="s">
        <v>1997</v>
      </c>
    </row>
    <row r="116" spans="19:44">
      <c r="S116" s="2">
        <v>2</v>
      </c>
      <c r="T116" s="2">
        <v>4</v>
      </c>
      <c r="U116" s="2">
        <v>3</v>
      </c>
      <c r="V116" s="2" t="s">
        <v>1902</v>
      </c>
      <c r="X116" s="2">
        <v>2</v>
      </c>
      <c r="Y116" s="2">
        <v>4</v>
      </c>
      <c r="Z116" s="2">
        <v>3</v>
      </c>
      <c r="AA116" s="2" t="s">
        <v>1902</v>
      </c>
      <c r="AJ116" s="61">
        <v>3</v>
      </c>
      <c r="AK116" s="61">
        <v>3</v>
      </c>
      <c r="AL116" s="61" t="s">
        <v>1902</v>
      </c>
      <c r="AM116" s="61">
        <v>0</v>
      </c>
      <c r="AO116" s="61">
        <v>3</v>
      </c>
      <c r="AP116" s="61">
        <v>3</v>
      </c>
      <c r="AQ116" s="61" t="s">
        <v>1902</v>
      </c>
      <c r="AR116" s="61">
        <v>0</v>
      </c>
    </row>
    <row r="117" spans="19:44">
      <c r="S117" s="2">
        <v>2</v>
      </c>
      <c r="T117" s="2">
        <v>4</v>
      </c>
      <c r="U117" s="2">
        <v>4</v>
      </c>
      <c r="V117" s="2" t="s">
        <v>1902</v>
      </c>
      <c r="X117" s="2">
        <v>2</v>
      </c>
      <c r="Y117" s="2">
        <v>4</v>
      </c>
      <c r="Z117" s="2">
        <v>4</v>
      </c>
      <c r="AA117" s="2" t="s">
        <v>1902</v>
      </c>
      <c r="AJ117" s="61">
        <v>3</v>
      </c>
      <c r="AK117" s="61">
        <v>3</v>
      </c>
      <c r="AL117" s="263">
        <v>9049306</v>
      </c>
      <c r="AM117" s="61" t="s">
        <v>1991</v>
      </c>
      <c r="AO117" s="61">
        <v>3</v>
      </c>
      <c r="AP117" s="61">
        <v>3</v>
      </c>
      <c r="AQ117" s="263">
        <v>9049307</v>
      </c>
      <c r="AR117" s="61" t="s">
        <v>1991</v>
      </c>
    </row>
    <row r="118" spans="19:44">
      <c r="S118" s="2">
        <v>3</v>
      </c>
      <c r="T118" s="2">
        <v>1</v>
      </c>
      <c r="U118" s="2">
        <v>1</v>
      </c>
      <c r="V118" s="2" t="s">
        <v>1902</v>
      </c>
      <c r="X118" s="2">
        <v>3</v>
      </c>
      <c r="Y118" s="2">
        <v>1</v>
      </c>
      <c r="Z118" s="2">
        <v>1</v>
      </c>
      <c r="AA118" s="2" t="s">
        <v>1902</v>
      </c>
      <c r="AJ118" s="61">
        <v>3</v>
      </c>
      <c r="AK118" s="61">
        <v>3</v>
      </c>
      <c r="AL118" s="263">
        <v>9047647</v>
      </c>
      <c r="AM118" s="61" t="s">
        <v>1992</v>
      </c>
      <c r="AO118" s="61">
        <v>3</v>
      </c>
      <c r="AP118" s="61">
        <v>3</v>
      </c>
      <c r="AQ118" s="263">
        <v>9047648</v>
      </c>
      <c r="AR118" s="61" t="s">
        <v>1992</v>
      </c>
    </row>
    <row r="119" spans="19:44">
      <c r="S119" s="2">
        <v>3</v>
      </c>
      <c r="T119" s="2">
        <v>1</v>
      </c>
      <c r="U119" s="2">
        <v>2</v>
      </c>
      <c r="V119" s="2" t="s">
        <v>1902</v>
      </c>
      <c r="X119" s="2">
        <v>3</v>
      </c>
      <c r="Y119" s="2">
        <v>1</v>
      </c>
      <c r="Z119" s="2">
        <v>2</v>
      </c>
      <c r="AA119" s="2" t="s">
        <v>1902</v>
      </c>
      <c r="AJ119" s="61">
        <v>3</v>
      </c>
      <c r="AK119" s="61">
        <v>3</v>
      </c>
      <c r="AL119" s="263">
        <v>9047662</v>
      </c>
      <c r="AM119" s="61" t="s">
        <v>1993</v>
      </c>
      <c r="AO119" s="61">
        <v>3</v>
      </c>
      <c r="AP119" s="61">
        <v>3</v>
      </c>
      <c r="AQ119" s="263">
        <v>9047666</v>
      </c>
      <c r="AR119" s="61" t="s">
        <v>1993</v>
      </c>
    </row>
    <row r="120" spans="19:44">
      <c r="S120" s="2">
        <v>3</v>
      </c>
      <c r="T120" s="2">
        <v>1</v>
      </c>
      <c r="U120" s="2">
        <v>3</v>
      </c>
      <c r="V120" s="2" t="s">
        <v>1902</v>
      </c>
      <c r="X120" s="2">
        <v>3</v>
      </c>
      <c r="Y120" s="2">
        <v>1</v>
      </c>
      <c r="Z120" s="2">
        <v>3</v>
      </c>
      <c r="AA120" s="2" t="s">
        <v>1902</v>
      </c>
      <c r="AJ120" s="61">
        <v>3</v>
      </c>
      <c r="AK120" s="61">
        <v>3</v>
      </c>
      <c r="AL120" s="263">
        <v>9047735</v>
      </c>
      <c r="AM120" s="61" t="s">
        <v>1994</v>
      </c>
      <c r="AO120" s="61">
        <v>3</v>
      </c>
      <c r="AP120" s="61">
        <v>3</v>
      </c>
      <c r="AQ120" s="263">
        <v>9047736</v>
      </c>
      <c r="AR120" s="61" t="s">
        <v>1994</v>
      </c>
    </row>
    <row r="121" spans="19:44">
      <c r="S121" s="2">
        <v>3</v>
      </c>
      <c r="T121" s="2">
        <v>1</v>
      </c>
      <c r="U121" s="2">
        <v>4</v>
      </c>
      <c r="V121" s="2" t="s">
        <v>1902</v>
      </c>
      <c r="X121" s="2">
        <v>3</v>
      </c>
      <c r="Y121" s="2">
        <v>1</v>
      </c>
      <c r="Z121" s="2">
        <v>4</v>
      </c>
      <c r="AA121" s="2" t="s">
        <v>1902</v>
      </c>
      <c r="AJ121" s="61">
        <v>3</v>
      </c>
      <c r="AK121" s="61">
        <v>3</v>
      </c>
      <c r="AL121" s="263">
        <v>9047751</v>
      </c>
      <c r="AM121" s="61" t="s">
        <v>1995</v>
      </c>
      <c r="AO121" s="61">
        <v>3</v>
      </c>
      <c r="AP121" s="61">
        <v>3</v>
      </c>
      <c r="AQ121" s="263">
        <v>9047752</v>
      </c>
      <c r="AR121" s="61" t="s">
        <v>1995</v>
      </c>
    </row>
    <row r="122" spans="19:44">
      <c r="S122" s="2">
        <v>3</v>
      </c>
      <c r="T122" s="2">
        <v>2</v>
      </c>
      <c r="U122" s="2">
        <v>1</v>
      </c>
      <c r="V122" s="2" t="s">
        <v>1902</v>
      </c>
      <c r="X122" s="2">
        <v>3</v>
      </c>
      <c r="Y122" s="2">
        <v>2</v>
      </c>
      <c r="Z122" s="2">
        <v>1</v>
      </c>
      <c r="AA122" s="2" t="s">
        <v>1902</v>
      </c>
      <c r="AJ122" s="61">
        <v>3</v>
      </c>
      <c r="AK122" s="61">
        <v>3</v>
      </c>
      <c r="AL122" s="263">
        <v>9047770</v>
      </c>
      <c r="AM122" s="61" t="s">
        <v>1996</v>
      </c>
      <c r="AO122" s="61">
        <v>3</v>
      </c>
      <c r="AP122" s="61">
        <v>3</v>
      </c>
      <c r="AQ122" s="263">
        <v>9047771</v>
      </c>
      <c r="AR122" s="61" t="s">
        <v>1996</v>
      </c>
    </row>
    <row r="123" spans="19:44">
      <c r="S123" s="2">
        <v>3</v>
      </c>
      <c r="T123" s="2">
        <v>2</v>
      </c>
      <c r="U123" s="2">
        <v>2</v>
      </c>
      <c r="V123" s="2" t="s">
        <v>1902</v>
      </c>
      <c r="X123" s="2">
        <v>3</v>
      </c>
      <c r="Y123" s="2">
        <v>2</v>
      </c>
      <c r="Z123" s="2">
        <v>2</v>
      </c>
      <c r="AA123" s="2" t="s">
        <v>1902</v>
      </c>
      <c r="AJ123" s="61">
        <v>3</v>
      </c>
      <c r="AK123" s="61">
        <v>3</v>
      </c>
      <c r="AL123" s="263">
        <v>9047774</v>
      </c>
      <c r="AM123" s="61" t="s">
        <v>1997</v>
      </c>
      <c r="AO123" s="61">
        <v>3</v>
      </c>
      <c r="AP123" s="61">
        <v>3</v>
      </c>
      <c r="AQ123" s="263">
        <v>9047775</v>
      </c>
      <c r="AR123" s="61" t="s">
        <v>1997</v>
      </c>
    </row>
    <row r="124" spans="19:44">
      <c r="S124" s="2">
        <v>3</v>
      </c>
      <c r="T124" s="2">
        <v>2</v>
      </c>
      <c r="U124" s="2">
        <v>3</v>
      </c>
      <c r="V124" s="2" t="s">
        <v>1902</v>
      </c>
      <c r="X124" s="2">
        <v>3</v>
      </c>
      <c r="Y124" s="2">
        <v>2</v>
      </c>
      <c r="Z124" s="2">
        <v>3</v>
      </c>
      <c r="AA124" s="2" t="s">
        <v>1902</v>
      </c>
      <c r="AJ124" s="61">
        <v>3</v>
      </c>
      <c r="AK124" s="61">
        <v>4</v>
      </c>
      <c r="AL124" s="61" t="s">
        <v>1902</v>
      </c>
      <c r="AM124" s="61">
        <v>0</v>
      </c>
      <c r="AO124" s="61">
        <v>3</v>
      </c>
      <c r="AP124" s="61">
        <v>4</v>
      </c>
      <c r="AQ124" s="61" t="s">
        <v>1902</v>
      </c>
      <c r="AR124" s="61">
        <v>0</v>
      </c>
    </row>
    <row r="125" spans="19:44">
      <c r="S125" s="2">
        <v>3</v>
      </c>
      <c r="T125" s="2">
        <v>2</v>
      </c>
      <c r="U125" s="2">
        <v>4</v>
      </c>
      <c r="V125" s="2" t="s">
        <v>1902</v>
      </c>
      <c r="X125" s="2">
        <v>3</v>
      </c>
      <c r="Y125" s="2">
        <v>2</v>
      </c>
      <c r="Z125" s="2">
        <v>4</v>
      </c>
      <c r="AA125" s="2" t="s">
        <v>1902</v>
      </c>
      <c r="AJ125" s="61">
        <v>3</v>
      </c>
      <c r="AK125" s="61">
        <v>4</v>
      </c>
      <c r="AL125" s="263">
        <v>9111359</v>
      </c>
      <c r="AM125" s="61" t="s">
        <v>1991</v>
      </c>
      <c r="AO125" s="61">
        <v>3</v>
      </c>
      <c r="AP125" s="61">
        <v>4</v>
      </c>
      <c r="AQ125" s="263">
        <v>9111360</v>
      </c>
      <c r="AR125" s="61" t="s">
        <v>1991</v>
      </c>
    </row>
    <row r="126" spans="19:44">
      <c r="S126" s="2">
        <v>3</v>
      </c>
      <c r="T126" s="2">
        <v>3</v>
      </c>
      <c r="U126" s="2">
        <v>1</v>
      </c>
      <c r="V126" s="2" t="s">
        <v>1902</v>
      </c>
      <c r="X126" s="2">
        <v>3</v>
      </c>
      <c r="Y126" s="2">
        <v>3</v>
      </c>
      <c r="Z126" s="2">
        <v>1</v>
      </c>
      <c r="AA126" s="2" t="s">
        <v>1902</v>
      </c>
      <c r="AJ126" s="61">
        <v>3</v>
      </c>
      <c r="AK126" s="61">
        <v>4</v>
      </c>
      <c r="AL126" s="263">
        <v>9105123</v>
      </c>
      <c r="AM126" s="61" t="s">
        <v>1992</v>
      </c>
      <c r="AO126" s="61">
        <v>3</v>
      </c>
      <c r="AP126" s="61">
        <v>4</v>
      </c>
      <c r="AQ126" s="263">
        <v>9105124</v>
      </c>
      <c r="AR126" s="61" t="s">
        <v>1992</v>
      </c>
    </row>
    <row r="127" spans="19:44">
      <c r="S127" s="2">
        <v>3</v>
      </c>
      <c r="T127" s="2">
        <v>3</v>
      </c>
      <c r="U127" s="2">
        <v>2</v>
      </c>
      <c r="V127" s="2" t="s">
        <v>1902</v>
      </c>
      <c r="X127" s="2">
        <v>3</v>
      </c>
      <c r="Y127" s="2">
        <v>3</v>
      </c>
      <c r="Z127" s="2">
        <v>2</v>
      </c>
      <c r="AA127" s="2" t="s">
        <v>1902</v>
      </c>
      <c r="AJ127" s="61">
        <v>3</v>
      </c>
      <c r="AK127" s="61">
        <v>4</v>
      </c>
      <c r="AL127" s="263">
        <v>9105929</v>
      </c>
      <c r="AM127" s="61" t="s">
        <v>1993</v>
      </c>
      <c r="AO127" s="61">
        <v>3</v>
      </c>
      <c r="AP127" s="61">
        <v>4</v>
      </c>
      <c r="AQ127" s="263">
        <v>9105931</v>
      </c>
      <c r="AR127" s="61" t="s">
        <v>1993</v>
      </c>
    </row>
    <row r="128" spans="19:44">
      <c r="S128" s="2">
        <v>3</v>
      </c>
      <c r="T128" s="2">
        <v>3</v>
      </c>
      <c r="U128" s="2">
        <v>3</v>
      </c>
      <c r="V128" s="2" t="s">
        <v>1902</v>
      </c>
      <c r="X128" s="2">
        <v>3</v>
      </c>
      <c r="Y128" s="2">
        <v>3</v>
      </c>
      <c r="Z128" s="2">
        <v>3</v>
      </c>
      <c r="AA128" s="2" t="s">
        <v>1902</v>
      </c>
      <c r="AJ128" s="61">
        <v>3</v>
      </c>
      <c r="AK128" s="61">
        <v>4</v>
      </c>
      <c r="AL128" s="263">
        <v>9105121</v>
      </c>
      <c r="AM128" s="61" t="s">
        <v>1994</v>
      </c>
      <c r="AO128" s="61">
        <v>3</v>
      </c>
      <c r="AP128" s="61">
        <v>4</v>
      </c>
      <c r="AQ128" s="263">
        <v>9105122</v>
      </c>
      <c r="AR128" s="61" t="s">
        <v>1994</v>
      </c>
    </row>
    <row r="129" spans="19:44">
      <c r="S129" s="2">
        <v>3</v>
      </c>
      <c r="T129" s="2">
        <v>3</v>
      </c>
      <c r="U129" s="2">
        <v>4</v>
      </c>
      <c r="V129" s="2" t="s">
        <v>1902</v>
      </c>
      <c r="X129" s="2">
        <v>3</v>
      </c>
      <c r="Y129" s="2">
        <v>3</v>
      </c>
      <c r="Z129" s="2">
        <v>4</v>
      </c>
      <c r="AA129" s="2" t="s">
        <v>1902</v>
      </c>
      <c r="AJ129" s="61">
        <v>3</v>
      </c>
      <c r="AK129" s="61">
        <v>4</v>
      </c>
      <c r="AL129" s="263">
        <v>9105907</v>
      </c>
      <c r="AM129" s="61" t="s">
        <v>1995</v>
      </c>
      <c r="AO129" s="61">
        <v>3</v>
      </c>
      <c r="AP129" s="61">
        <v>4</v>
      </c>
      <c r="AQ129" s="263">
        <v>9105908</v>
      </c>
      <c r="AR129" s="61" t="s">
        <v>1995</v>
      </c>
    </row>
    <row r="130" spans="19:44">
      <c r="S130" s="2">
        <v>3</v>
      </c>
      <c r="T130" s="2">
        <v>4</v>
      </c>
      <c r="U130" s="2">
        <v>1</v>
      </c>
      <c r="V130" s="2" t="s">
        <v>1902</v>
      </c>
      <c r="X130" s="2">
        <v>3</v>
      </c>
      <c r="Y130" s="2">
        <v>4</v>
      </c>
      <c r="Z130" s="2">
        <v>1</v>
      </c>
      <c r="AA130" s="2" t="s">
        <v>1902</v>
      </c>
      <c r="AJ130" s="61">
        <v>3</v>
      </c>
      <c r="AK130" s="61">
        <v>4</v>
      </c>
      <c r="AL130" s="263">
        <v>9105118</v>
      </c>
      <c r="AM130" s="61" t="s">
        <v>1996</v>
      </c>
      <c r="AO130" s="61">
        <v>3</v>
      </c>
      <c r="AP130" s="61">
        <v>4</v>
      </c>
      <c r="AQ130" s="263">
        <v>9105119</v>
      </c>
      <c r="AR130" s="61" t="s">
        <v>1996</v>
      </c>
    </row>
    <row r="131" spans="19:44">
      <c r="S131" s="2">
        <v>3</v>
      </c>
      <c r="T131" s="2">
        <v>4</v>
      </c>
      <c r="U131" s="2">
        <v>2</v>
      </c>
      <c r="V131" s="2" t="s">
        <v>1902</v>
      </c>
      <c r="X131" s="2">
        <v>3</v>
      </c>
      <c r="Y131" s="2">
        <v>4</v>
      </c>
      <c r="Z131" s="2">
        <v>2</v>
      </c>
      <c r="AA131" s="2" t="s">
        <v>1902</v>
      </c>
      <c r="AJ131" s="61">
        <v>3</v>
      </c>
      <c r="AK131" s="61">
        <v>4</v>
      </c>
      <c r="AL131" s="263">
        <v>9111355</v>
      </c>
      <c r="AM131" s="61" t="s">
        <v>1997</v>
      </c>
      <c r="AO131" s="61">
        <v>3</v>
      </c>
      <c r="AP131" s="61">
        <v>4</v>
      </c>
      <c r="AQ131" s="263">
        <v>9111356</v>
      </c>
      <c r="AR131" s="61" t="s">
        <v>1997</v>
      </c>
    </row>
    <row r="132" spans="19:44">
      <c r="S132" s="2">
        <v>3</v>
      </c>
      <c r="T132" s="2">
        <v>4</v>
      </c>
      <c r="U132" s="2">
        <v>3</v>
      </c>
      <c r="V132" s="2">
        <f t="array" ref="V132">INDEX(CHOOSE(Q16,AC3:AE6,AC10:AE13,AC16:AE19),MATCH(D17,AB10:AB13,1),MATCH(D36,AC9:AE9,1))</f>
        <v>9265959</v>
      </c>
      <c r="X132" s="2">
        <v>3</v>
      </c>
      <c r="Y132" s="2">
        <v>4</v>
      </c>
      <c r="Z132" s="2">
        <v>3</v>
      </c>
      <c r="AA132" s="2">
        <f t="array" ref="AA132">INDEX(CHOOSE(Q16,AH3:AJ6,AH10:AJ13,AH16:AJ19),MATCH(D17,AG10:AG13,1),MATCH(D36,AH9:AJ9,1))</f>
        <v>9265958</v>
      </c>
    </row>
    <row r="133" spans="19:44">
      <c r="S133" s="2">
        <v>3</v>
      </c>
      <c r="T133" s="2">
        <v>4</v>
      </c>
      <c r="U133" s="2">
        <v>4</v>
      </c>
      <c r="V133" s="2">
        <f t="array" ref="V133">INDEX(CHOOSE(Q16,AM3:AO6,AM10:AO13,AM16:AO19),MATCH(D17,AL10:AL13,1),MATCH(D36,AM9:AO9,1))</f>
        <v>9238123</v>
      </c>
      <c r="X133" s="2">
        <v>3</v>
      </c>
      <c r="Y133" s="2">
        <v>4</v>
      </c>
      <c r="Z133" s="2">
        <v>4</v>
      </c>
      <c r="AA133" s="2">
        <f t="array" ref="AA133">INDEX(CHOOSE(Q16,AR3:AT6,AR10:AT13,AR16:AT19),MATCH(D17,AQ10:AQ13,1),MATCH(D36,AR9:AT9,1))</f>
        <v>9238122</v>
      </c>
    </row>
  </sheetData>
  <sheetProtection algorithmName="SHA-512" hashValue="k0hHEWG25QLHyAiMfRLJ5MxYTSlj1ubWI1s4ZSesBbv1TfYRKwBaUA8O6dSTOph9O/vktC76aR+spxHAAzfY9Q==" saltValue="vCxI4FF9PyNPlvh6LkHc9w==" spinCount="100000" sheet="1" objects="1" scenarios="1"/>
  <mergeCells count="51">
    <mergeCell ref="AV23:AZ23"/>
    <mergeCell ref="BB23:BF23"/>
    <mergeCell ref="I13:M13"/>
    <mergeCell ref="I14:M14"/>
    <mergeCell ref="I15:M15"/>
    <mergeCell ref="I16:M16"/>
    <mergeCell ref="I17:M17"/>
    <mergeCell ref="I18:M18"/>
    <mergeCell ref="I8:M8"/>
    <mergeCell ref="I7:M7"/>
    <mergeCell ref="I12:M12"/>
    <mergeCell ref="AJ34:AM34"/>
    <mergeCell ref="AO22:AR22"/>
    <mergeCell ref="I11:M11"/>
    <mergeCell ref="I10:M10"/>
    <mergeCell ref="I9:M9"/>
    <mergeCell ref="B43:F43"/>
    <mergeCell ref="C44:F44"/>
    <mergeCell ref="B45:D45"/>
    <mergeCell ref="D16:F16"/>
    <mergeCell ref="B36:C36"/>
    <mergeCell ref="E36:F36"/>
    <mergeCell ref="B37:F37"/>
    <mergeCell ref="C38:F38"/>
    <mergeCell ref="C40:D40"/>
    <mergeCell ref="B41:F41"/>
    <mergeCell ref="B25:F25"/>
    <mergeCell ref="B32:F32"/>
    <mergeCell ref="E33:F33"/>
    <mergeCell ref="E34:F34"/>
    <mergeCell ref="B8:F8"/>
    <mergeCell ref="B35:D35"/>
    <mergeCell ref="E35:F35"/>
    <mergeCell ref="D18:F18"/>
    <mergeCell ref="I3:M3"/>
    <mergeCell ref="I4:M4"/>
    <mergeCell ref="I5:M5"/>
    <mergeCell ref="I6:M6"/>
    <mergeCell ref="B15:F15"/>
    <mergeCell ref="D23:F23"/>
    <mergeCell ref="D22:F22"/>
    <mergeCell ref="D21:F21"/>
    <mergeCell ref="D20:F20"/>
    <mergeCell ref="D19:F19"/>
    <mergeCell ref="D17:F17"/>
    <mergeCell ref="H19:M19"/>
    <mergeCell ref="I2:M2"/>
    <mergeCell ref="C1:D1"/>
    <mergeCell ref="B2:F2"/>
    <mergeCell ref="C3:F3"/>
    <mergeCell ref="C5:F5"/>
  </mergeCells>
  <conditionalFormatting sqref="F40 F10:F14">
    <cfRule type="containsBlanks" dxfId="202" priority="13">
      <formula>LEN(TRIM(F10))=0</formula>
    </cfRule>
  </conditionalFormatting>
  <conditionalFormatting sqref="E10:E14">
    <cfRule type="cellIs" dxfId="201" priority="11" operator="greaterThan">
      <formula>0</formula>
    </cfRule>
    <cfRule type="cellIs" dxfId="200" priority="12" operator="equal">
      <formula>0</formula>
    </cfRule>
  </conditionalFormatting>
  <conditionalFormatting sqref="E40">
    <cfRule type="cellIs" dxfId="199" priority="9" operator="greaterThan">
      <formula>$F$38</formula>
    </cfRule>
    <cfRule type="cellIs" dxfId="198" priority="10" operator="equal">
      <formula>0</formula>
    </cfRule>
  </conditionalFormatting>
  <conditionalFormatting sqref="E45">
    <cfRule type="cellIs" dxfId="197" priority="7" operator="equal">
      <formula>0</formula>
    </cfRule>
    <cfRule type="cellIs" priority="8" operator="greaterThan">
      <formula>$F$43</formula>
    </cfRule>
  </conditionalFormatting>
  <conditionalFormatting sqref="F45">
    <cfRule type="containsBlanks" dxfId="196" priority="6">
      <formula>LEN(TRIM(F45))=0</formula>
    </cfRule>
  </conditionalFormatting>
  <conditionalFormatting sqref="D36">
    <cfRule type="cellIs" dxfId="195" priority="14" operator="notBetween">
      <formula>$T$8</formula>
      <formula>$T$11</formula>
    </cfRule>
  </conditionalFormatting>
  <conditionalFormatting sqref="F9">
    <cfRule type="containsBlanks" dxfId="194" priority="5">
      <formula>LEN(TRIM(F9))=0</formula>
    </cfRule>
  </conditionalFormatting>
  <conditionalFormatting sqref="E9">
    <cfRule type="cellIs" dxfId="193" priority="3" operator="greaterThan">
      <formula>0</formula>
    </cfRule>
    <cfRule type="cellIs" dxfId="192" priority="4" operator="equal">
      <formula>0</formula>
    </cfRule>
  </conditionalFormatting>
  <conditionalFormatting sqref="D17:F17">
    <cfRule type="cellIs" dxfId="191" priority="2" operator="greaterThanOrEqual">
      <formula>601</formula>
    </cfRule>
  </conditionalFormatting>
  <conditionalFormatting sqref="H16:H17 N16:N17">
    <cfRule type="expression" dxfId="190" priority="15">
      <formula>AND($C$17&gt;2500, #REF!=2, #REF!&gt;0)</formula>
    </cfRule>
  </conditionalFormatting>
  <dataValidations count="11">
    <dataValidation type="whole" allowBlank="1" showInputMessage="1" showErrorMessage="1" errorTitle="Внимание!" error="Минимальная высота цоколя 70 мм" sqref="F14">
      <formula1>70</formula1>
      <formula2>999</formula2>
    </dataValidation>
    <dataValidation type="whole" allowBlank="1" showInputMessage="1" showErrorMessage="1" errorTitle="Внимание!" error="Толщина корпуса максимум 25 мм" sqref="F9">
      <formula1>0</formula1>
      <formula2>25</formula2>
    </dataValidation>
    <dataValidation type="whole" errorStyle="warning" allowBlank="1" showInputMessage="1" showErrorMessage="1" errorTitle="Внимание!" error="Минимальная глубина для комплектов Push To Move и Pull to Move 240 мм" sqref="F13">
      <formula1>240</formula1>
      <formula2>99999</formula2>
    </dataValidation>
    <dataValidation type="whole" errorStyle="warning" allowBlank="1" showInputMessage="1" showErrorMessage="1" errorTitle="Внимание!" error="Рекомендованая высота 2300 мм" sqref="G15 H20:O20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1:O21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errorTitle="Внимание!" error="Минимальная ширина 500 мм Максимальная ширина шкафа 2400 мм" sqref="F12">
      <formula1>500</formula1>
      <formula2>2400</formula2>
    </dataValidation>
    <dataValidation type="whole" errorStyle="warning" allowBlank="1" showInputMessage="1" showErrorMessage="1" errorTitle="Внимание!" error="Рекомендованая высота от 500 до 2400 мм" sqref="F11">
      <formula1>500</formula1>
      <formula2>2400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25 мм" sqref="F10">
      <formula1>16</formula1>
      <formula2>25</formula2>
    </dataValidation>
    <dataValidation type="whole" showInputMessage="1" showErrorMessage="1" errorTitle="Внимание!" error="Не верная ширина или количество дверей" sqref="D17:F17">
      <formula1>250</formula1>
      <formula2>600</formula2>
    </dataValidation>
    <dataValidation allowBlank="1" showInputMessage="1" sqref="C18:F23"/>
  </dataValidations>
  <hyperlinks>
    <hyperlink ref="B41:F41" location="Quadro!A1" display="Помощь в расчете ящика"/>
  </hyperlinks>
  <pageMargins left="0.7" right="0.7" top="0.75" bottom="0.75" header="0.3" footer="0.3"/>
  <pageSetup paperSize="9" orientation="portrait" horizontalDpi="180" verticalDpi="180" r:id="rId1"/>
  <ignoredErrors>
    <ignoredError sqref="I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autoLine="0" autoPict="0">
                <anchor moveWithCells="1">
                  <from>
                    <xdr:col>2</xdr:col>
                    <xdr:colOff>7620</xdr:colOff>
                    <xdr:row>1</xdr:row>
                    <xdr:rowOff>205740</xdr:rowOff>
                  </from>
                  <to>
                    <xdr:col>5</xdr:col>
                    <xdr:colOff>899160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Drop Down 2">
              <controlPr defaultSize="0" autoLine="0" autoPict="0">
                <anchor>
                  <from>
                    <xdr:col>2</xdr:col>
                    <xdr:colOff>0</xdr:colOff>
                    <xdr:row>37</xdr:row>
                    <xdr:rowOff>251460</xdr:rowOff>
                  </from>
                  <to>
                    <xdr:col>6</xdr:col>
                    <xdr:colOff>0</xdr:colOff>
                    <xdr:row>38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Drop Down 3">
              <controlPr defaultSize="0" autoLine="0" autoPict="0">
                <anchor>
                  <from>
                    <xdr:col>2</xdr:col>
                    <xdr:colOff>0</xdr:colOff>
                    <xdr:row>36</xdr:row>
                    <xdr:rowOff>251460</xdr:rowOff>
                  </from>
                  <to>
                    <xdr:col>6</xdr:col>
                    <xdr:colOff>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autoLine="0" autoPict="0">
                <anchor>
                  <from>
                    <xdr:col>1</xdr:col>
                    <xdr:colOff>3710940</xdr:colOff>
                    <xdr:row>42</xdr:row>
                    <xdr:rowOff>251460</xdr:rowOff>
                  </from>
                  <to>
                    <xdr:col>5</xdr:col>
                    <xdr:colOff>891540</xdr:colOff>
                    <xdr:row>43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Drop Down 5">
              <controlPr defaultSize="0" autoLine="0" autoPict="0">
                <anchor moveWithCells="1">
                  <from>
                    <xdr:col>2</xdr:col>
                    <xdr:colOff>7620</xdr:colOff>
                    <xdr:row>2</xdr:row>
                    <xdr:rowOff>243840</xdr:rowOff>
                  </from>
                  <to>
                    <xdr:col>5</xdr:col>
                    <xdr:colOff>899160</xdr:colOff>
                    <xdr:row>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Drop Down 6">
              <controlPr defaultSize="0" autoLine="0" autoPict="0">
                <anchor moveWithCells="1">
                  <from>
                    <xdr:col>2</xdr:col>
                    <xdr:colOff>7620</xdr:colOff>
                    <xdr:row>3</xdr:row>
                    <xdr:rowOff>243840</xdr:rowOff>
                  </from>
                  <to>
                    <xdr:col>5</xdr:col>
                    <xdr:colOff>899160</xdr:colOff>
                    <xdr:row>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Drop Down 7">
              <controlPr defaultSize="0" autoLine="0" autoPict="0">
                <anchor moveWithCells="1">
                  <from>
                    <xdr:col>2</xdr:col>
                    <xdr:colOff>7620</xdr:colOff>
                    <xdr:row>4</xdr:row>
                    <xdr:rowOff>251460</xdr:rowOff>
                  </from>
                  <to>
                    <xdr:col>5</xdr:col>
                    <xdr:colOff>899160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Drop Down 8">
              <controlPr defaultSize="0" autoLine="0" autoPict="0">
                <anchor moveWithCells="1">
                  <from>
                    <xdr:col>2</xdr:col>
                    <xdr:colOff>7620</xdr:colOff>
                    <xdr:row>5</xdr:row>
                    <xdr:rowOff>251460</xdr:rowOff>
                  </from>
                  <to>
                    <xdr:col>5</xdr:col>
                    <xdr:colOff>899160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rgb="FF92D050"/>
  </sheetPr>
  <dimension ref="B1:BE665"/>
  <sheetViews>
    <sheetView showRowColHeaders="0" topLeftCell="A54" zoomScale="61" zoomScaleNormal="61" workbookViewId="0"/>
  </sheetViews>
  <sheetFormatPr defaultColWidth="9.21875" defaultRowHeight="14.4"/>
  <cols>
    <col min="1" max="1" width="1.21875" style="66" customWidth="1"/>
    <col min="2" max="2" width="35.77734375" style="66" customWidth="1"/>
    <col min="3" max="3" width="14" style="66" customWidth="1"/>
    <col min="4" max="4" width="9.21875" style="66" customWidth="1"/>
    <col min="5" max="5" width="1.21875" style="66" customWidth="1"/>
    <col min="6" max="6" width="14.77734375" style="66" customWidth="1"/>
    <col min="7" max="7" width="9.6640625" style="66" customWidth="1"/>
    <col min="8" max="8" width="5.44140625" style="66" customWidth="1"/>
    <col min="9" max="9" width="12.77734375" style="66" customWidth="1"/>
    <col min="10" max="10" width="8.21875" style="66" customWidth="1"/>
    <col min="11" max="11" width="9.6640625" style="66" customWidth="1"/>
    <col min="12" max="12" width="3.33203125" style="66" customWidth="1"/>
    <col min="13" max="21" width="5.21875" style="66" customWidth="1"/>
    <col min="22" max="22" width="7" style="66" customWidth="1"/>
    <col min="23" max="30" width="9.21875" style="66"/>
    <col min="31" max="31" width="14.77734375" style="66" customWidth="1"/>
    <col min="32" max="32" width="9" style="66" customWidth="1"/>
    <col min="33" max="38" width="9.21875" style="66" customWidth="1"/>
    <col min="39" max="39" width="28.21875" style="66" hidden="1" customWidth="1"/>
    <col min="40" max="40" width="9.21875" style="66" hidden="1" customWidth="1"/>
    <col min="41" max="41" width="35.33203125" style="66" hidden="1" customWidth="1"/>
    <col min="42" max="57" width="9.21875" style="66" hidden="1" customWidth="1"/>
    <col min="58" max="58" width="0" style="66" hidden="1" customWidth="1"/>
    <col min="59" max="16384" width="9.21875" style="66"/>
  </cols>
  <sheetData>
    <row r="1" spans="2:47" ht="69" customHeight="1" thickBot="1">
      <c r="B1" s="49"/>
      <c r="C1" s="412"/>
      <c r="D1" s="412"/>
      <c r="O1" s="501" t="str">
        <f>IF(F11=0,"Толщина корпуса",F11)</f>
        <v>Толщина корпуса</v>
      </c>
      <c r="P1" s="501"/>
      <c r="Q1" s="501"/>
      <c r="R1" s="501"/>
      <c r="U1" s="481" t="str">
        <f>IF(F13=0,"Наложение",F13)</f>
        <v>Наложение</v>
      </c>
      <c r="V1" s="481"/>
      <c r="W1" s="476" t="str">
        <f>IF(F15=0,"Наложение",F15)</f>
        <v>Наложение</v>
      </c>
      <c r="X1" s="476"/>
      <c r="Z1" s="477" t="str">
        <f>IF(F16=0,"Наложение",F16)</f>
        <v>Наложение</v>
      </c>
      <c r="AA1" s="477"/>
    </row>
    <row r="2" spans="2:47" ht="17.100000000000001" customHeight="1">
      <c r="B2" s="488" t="s">
        <v>2105</v>
      </c>
      <c r="C2" s="489"/>
      <c r="D2" s="489"/>
      <c r="E2" s="489"/>
      <c r="F2" s="490"/>
      <c r="I2" s="152"/>
      <c r="N2" s="153"/>
      <c r="AB2" s="513" t="str">
        <f>IF(J28=0,"Ящик №6",J28)</f>
        <v>Ящик №6</v>
      </c>
      <c r="AC2" s="513"/>
      <c r="AM2" s="61" t="s">
        <v>3339</v>
      </c>
      <c r="AO2" s="61" t="s">
        <v>2132</v>
      </c>
    </row>
    <row r="3" spans="2:47" ht="17.100000000000001" customHeight="1">
      <c r="B3" s="235" t="s">
        <v>3339</v>
      </c>
      <c r="C3" s="359"/>
      <c r="D3" s="360"/>
      <c r="E3" s="360"/>
      <c r="F3" s="491"/>
      <c r="O3" s="153"/>
      <c r="T3" s="154"/>
      <c r="V3" s="155" t="str">
        <f>IF(F12=0,"Зазор",F12)</f>
        <v>Зазор</v>
      </c>
      <c r="W3" s="156"/>
      <c r="X3" s="156"/>
      <c r="AM3" s="61" t="s">
        <v>2193</v>
      </c>
      <c r="AO3" s="61" t="s">
        <v>3341</v>
      </c>
    </row>
    <row r="4" spans="2:47" ht="17.100000000000001" customHeight="1">
      <c r="B4" s="235" t="s">
        <v>2027</v>
      </c>
      <c r="C4" s="149"/>
      <c r="D4" s="150"/>
      <c r="E4" s="150"/>
      <c r="F4" s="157"/>
      <c r="AB4" s="513" t="str">
        <f>IF(J29=0,"Ящик №5",J29)</f>
        <v>Ящик №5</v>
      </c>
      <c r="AC4" s="513"/>
      <c r="AM4" s="61" t="s">
        <v>2191</v>
      </c>
      <c r="AO4" s="61" t="s">
        <v>3342</v>
      </c>
    </row>
    <row r="5" spans="2:47" ht="17.100000000000001" customHeight="1">
      <c r="B5" s="235" t="s">
        <v>2040</v>
      </c>
      <c r="C5" s="149"/>
      <c r="D5" s="150"/>
      <c r="E5" s="150"/>
      <c r="F5" s="157"/>
      <c r="AB5" s="513"/>
      <c r="AC5" s="513"/>
      <c r="AM5" s="61" t="s">
        <v>2192</v>
      </c>
      <c r="AO5" s="61" t="s">
        <v>3343</v>
      </c>
    </row>
    <row r="6" spans="2:47" ht="17.100000000000001" customHeight="1">
      <c r="B6" s="235" t="s">
        <v>2124</v>
      </c>
      <c r="C6" s="149"/>
      <c r="D6" s="150"/>
      <c r="E6" s="150"/>
      <c r="F6" s="157"/>
      <c r="V6" s="155" t="str">
        <f>IF(F12=0,"Зазор",F12)</f>
        <v>Зазор</v>
      </c>
      <c r="AM6" s="88">
        <v>1</v>
      </c>
      <c r="AO6" s="88">
        <v>1</v>
      </c>
    </row>
    <row r="7" spans="2:47" ht="17.100000000000001" customHeight="1">
      <c r="B7" s="235" t="s">
        <v>2125</v>
      </c>
      <c r="C7" s="149"/>
      <c r="D7" s="150"/>
      <c r="E7" s="150"/>
      <c r="F7" s="157"/>
      <c r="G7" s="158"/>
      <c r="H7" s="159" t="e">
        <f>PRODUCT(F9/AO17)</f>
        <v>#DIV/0!</v>
      </c>
      <c r="I7" s="160" t="s">
        <v>2140</v>
      </c>
      <c r="J7" s="158"/>
      <c r="K7" s="480" t="str">
        <f>IF(F9=0,"Высота",F9)</f>
        <v>Высота</v>
      </c>
      <c r="L7" s="480"/>
      <c r="AB7" s="513" t="str">
        <f>IF(J30=0,"Ящик №4",J30)</f>
        <v>Ящик №4</v>
      </c>
      <c r="AC7" s="513"/>
      <c r="AM7" s="67"/>
      <c r="AO7" s="161"/>
    </row>
    <row r="8" spans="2:47" ht="17.100000000000001" customHeight="1">
      <c r="B8" s="492"/>
      <c r="C8" s="493"/>
      <c r="D8" s="493"/>
      <c r="E8" s="493"/>
      <c r="F8" s="494"/>
      <c r="AB8" s="513"/>
      <c r="AC8" s="513"/>
      <c r="AO8" s="61" t="s">
        <v>2133</v>
      </c>
      <c r="AQ8" s="66">
        <v>1</v>
      </c>
      <c r="AR8" s="66">
        <v>0</v>
      </c>
      <c r="AT8" s="66">
        <v>1</v>
      </c>
      <c r="AU8" s="66">
        <v>0</v>
      </c>
    </row>
    <row r="9" spans="2:47" ht="16.95" customHeight="1">
      <c r="B9" s="235" t="s">
        <v>2126</v>
      </c>
      <c r="C9" s="162"/>
      <c r="D9" s="162"/>
      <c r="E9" s="163">
        <f t="shared" ref="E9:E16" si="0">F9</f>
        <v>0</v>
      </c>
      <c r="F9" s="146"/>
      <c r="G9" s="164"/>
      <c r="H9" s="165">
        <f>PRODUCT(F9-2*F11)</f>
        <v>0</v>
      </c>
      <c r="I9" s="166" t="s">
        <v>2134</v>
      </c>
      <c r="J9" s="165"/>
      <c r="K9" s="164"/>
      <c r="V9" s="155" t="str">
        <f>IF(F12=0,"Зазор",F12)</f>
        <v>Зазор</v>
      </c>
      <c r="AO9" s="61">
        <v>1</v>
      </c>
      <c r="AQ9" s="66">
        <v>2</v>
      </c>
      <c r="AR9" s="66">
        <v>1</v>
      </c>
      <c r="AT9" s="66">
        <v>2</v>
      </c>
      <c r="AU9" s="66">
        <v>270</v>
      </c>
    </row>
    <row r="10" spans="2:47" ht="16.95" customHeight="1">
      <c r="B10" s="236" t="s">
        <v>2127</v>
      </c>
      <c r="C10" s="68"/>
      <c r="D10" s="68"/>
      <c r="E10" s="72">
        <f t="shared" si="0"/>
        <v>0</v>
      </c>
      <c r="F10" s="135"/>
      <c r="G10" s="93"/>
      <c r="H10" s="93">
        <f>PRODUCT(F10-2*F11)</f>
        <v>0</v>
      </c>
      <c r="I10" s="167" t="s">
        <v>2135</v>
      </c>
      <c r="J10" s="164"/>
      <c r="K10" s="164"/>
      <c r="AB10" s="513" t="str">
        <f>IF(J31=0,"Ящик №3",J31)</f>
        <v>Ящик №3</v>
      </c>
      <c r="AC10" s="513"/>
      <c r="AO10" s="61">
        <v>2</v>
      </c>
      <c r="AQ10" s="66">
        <v>3</v>
      </c>
      <c r="AR10" s="66">
        <v>2</v>
      </c>
      <c r="AT10" s="66">
        <v>3</v>
      </c>
      <c r="AU10" s="66">
        <v>300</v>
      </c>
    </row>
    <row r="11" spans="2:47" ht="16.95" customHeight="1">
      <c r="B11" s="236" t="s">
        <v>2128</v>
      </c>
      <c r="C11" s="68"/>
      <c r="D11" s="68"/>
      <c r="E11" s="72">
        <f t="shared" si="0"/>
        <v>0</v>
      </c>
      <c r="F11" s="135"/>
      <c r="G11" s="68"/>
      <c r="H11" s="68"/>
      <c r="I11" s="68"/>
      <c r="J11" s="68"/>
      <c r="AB11" s="513"/>
      <c r="AC11" s="513"/>
      <c r="AM11" s="61" t="s">
        <v>2027</v>
      </c>
      <c r="AO11" s="61">
        <v>3</v>
      </c>
      <c r="AQ11" s="66">
        <v>4</v>
      </c>
      <c r="AR11" s="66">
        <v>3</v>
      </c>
      <c r="AT11" s="66">
        <v>4</v>
      </c>
      <c r="AU11" s="66">
        <v>350</v>
      </c>
    </row>
    <row r="12" spans="2:47" ht="16.95" customHeight="1">
      <c r="B12" s="236" t="s">
        <v>2129</v>
      </c>
      <c r="C12" s="68"/>
      <c r="D12" s="68"/>
      <c r="E12" s="72">
        <f t="shared" si="0"/>
        <v>0</v>
      </c>
      <c r="F12" s="135"/>
      <c r="G12" s="164"/>
      <c r="H12" s="167"/>
      <c r="I12" s="167" t="s">
        <v>2139</v>
      </c>
      <c r="J12" s="167"/>
      <c r="K12" s="164"/>
      <c r="L12" s="68"/>
      <c r="M12" s="68"/>
      <c r="N12" s="68"/>
      <c r="V12" s="155" t="str">
        <f>IF(F12=0,"Зазор",F12)</f>
        <v>Зазор</v>
      </c>
      <c r="AM12" s="61" t="s">
        <v>2106</v>
      </c>
      <c r="AO12" s="148">
        <v>4</v>
      </c>
      <c r="AQ12" s="66">
        <v>5</v>
      </c>
      <c r="AR12" s="66">
        <v>4</v>
      </c>
      <c r="AT12" s="66">
        <v>5</v>
      </c>
      <c r="AU12" s="66">
        <v>400</v>
      </c>
    </row>
    <row r="13" spans="2:47" ht="16.95" customHeight="1">
      <c r="B13" s="235" t="s">
        <v>2141</v>
      </c>
      <c r="C13" s="68"/>
      <c r="D13" s="68"/>
      <c r="E13" s="72">
        <f t="shared" si="0"/>
        <v>0</v>
      </c>
      <c r="F13" s="135"/>
      <c r="G13" s="164"/>
      <c r="H13" s="168">
        <f>PRODUCT(F11-F13)</f>
        <v>0</v>
      </c>
      <c r="I13" s="167" t="s">
        <v>2136</v>
      </c>
      <c r="J13" s="68"/>
      <c r="L13" s="68"/>
      <c r="M13" s="68"/>
      <c r="N13" s="68"/>
      <c r="AB13" s="513" t="str">
        <f>IF(J32=0,"Ящик №2",J32)</f>
        <v>Ящик №2</v>
      </c>
      <c r="AC13" s="513"/>
      <c r="AM13" s="61" t="s">
        <v>1992</v>
      </c>
      <c r="AO13" s="61">
        <v>5</v>
      </c>
      <c r="AQ13" s="66">
        <v>6</v>
      </c>
      <c r="AR13" s="66">
        <v>5</v>
      </c>
      <c r="AT13" s="66">
        <v>6</v>
      </c>
      <c r="AU13" s="66">
        <v>450</v>
      </c>
    </row>
    <row r="14" spans="2:47" ht="16.95" customHeight="1">
      <c r="B14" s="235" t="s">
        <v>2142</v>
      </c>
      <c r="C14" s="68"/>
      <c r="D14" s="68"/>
      <c r="E14" s="72">
        <f t="shared" si="0"/>
        <v>0</v>
      </c>
      <c r="F14" s="135"/>
      <c r="G14" s="93"/>
      <c r="H14" s="169">
        <f>PRODUCT(F11-F14)</f>
        <v>0</v>
      </c>
      <c r="I14" s="170" t="s">
        <v>2137</v>
      </c>
      <c r="J14" s="68"/>
      <c r="L14" s="68"/>
      <c r="M14" s="68"/>
      <c r="N14" s="68"/>
      <c r="AB14" s="513"/>
      <c r="AC14" s="513"/>
      <c r="AM14" s="61" t="s">
        <v>1993</v>
      </c>
      <c r="AO14" s="61">
        <v>6</v>
      </c>
      <c r="AQ14" s="66">
        <v>7</v>
      </c>
      <c r="AR14" s="66">
        <v>6</v>
      </c>
      <c r="AT14" s="66">
        <v>7</v>
      </c>
      <c r="AU14" s="66">
        <v>500</v>
      </c>
    </row>
    <row r="15" spans="2:47" ht="16.95" customHeight="1">
      <c r="B15" s="235" t="s">
        <v>2130</v>
      </c>
      <c r="C15" s="68"/>
      <c r="D15" s="68"/>
      <c r="E15" s="72">
        <f t="shared" si="0"/>
        <v>0</v>
      </c>
      <c r="F15" s="135"/>
      <c r="G15" s="93"/>
      <c r="H15" s="169">
        <f>PRODUCT(F11-F15)</f>
        <v>0</v>
      </c>
      <c r="I15" s="170" t="s">
        <v>2138</v>
      </c>
      <c r="J15" s="68"/>
      <c r="L15" s="68"/>
      <c r="M15" s="68"/>
      <c r="N15" s="68"/>
      <c r="V15" s="155" t="str">
        <f>IF(F12=0,"Зазор",F12)</f>
        <v>Зазор</v>
      </c>
      <c r="AM15" s="61" t="s">
        <v>1994</v>
      </c>
      <c r="AO15" s="88">
        <v>1</v>
      </c>
      <c r="AT15" s="66">
        <v>8</v>
      </c>
      <c r="AU15" s="66">
        <v>550</v>
      </c>
    </row>
    <row r="16" spans="2:47" ht="16.95" customHeight="1" thickBot="1">
      <c r="B16" s="237" t="s">
        <v>2131</v>
      </c>
      <c r="C16" s="171"/>
      <c r="D16" s="171"/>
      <c r="E16" s="172">
        <f t="shared" si="0"/>
        <v>0</v>
      </c>
      <c r="F16" s="147"/>
      <c r="G16" s="93"/>
      <c r="H16" s="169">
        <f>PRODUCT(F11-F16)</f>
        <v>0</v>
      </c>
      <c r="I16" s="170" t="s">
        <v>2138</v>
      </c>
      <c r="J16" s="68"/>
      <c r="AB16" s="513" t="str">
        <f>IF(J33=0,"Ящик №1",J33)</f>
        <v>Ящик №1</v>
      </c>
      <c r="AC16" s="513"/>
      <c r="AM16" s="61" t="s">
        <v>1995</v>
      </c>
    </row>
    <row r="17" spans="2:54" ht="14.55" customHeight="1">
      <c r="M17" s="173"/>
      <c r="AB17" s="513"/>
      <c r="AC17" s="513"/>
      <c r="AM17" s="61" t="s">
        <v>1996</v>
      </c>
      <c r="AO17" s="77">
        <f>VLOOKUP(AO15,AQ8:AR14,2,0)</f>
        <v>0</v>
      </c>
    </row>
    <row r="18" spans="2:54" ht="14.55" customHeight="1">
      <c r="U18" s="500" t="str">
        <f>IF(F14=0,"Наложение",F14)</f>
        <v>Наложение</v>
      </c>
      <c r="V18" s="500"/>
      <c r="AM18" s="61" t="s">
        <v>1997</v>
      </c>
      <c r="AO18" s="174">
        <f>F9</f>
        <v>0</v>
      </c>
      <c r="AQ18" s="66">
        <v>1</v>
      </c>
      <c r="AR18" s="66" t="s">
        <v>1902</v>
      </c>
    </row>
    <row r="19" spans="2:54" ht="14.55" customHeight="1">
      <c r="R19" s="498" t="str">
        <f>IF(F10=0,"Ширина",F10)</f>
        <v>Ширина</v>
      </c>
      <c r="S19" s="499"/>
      <c r="AM19" s="88">
        <v>1</v>
      </c>
      <c r="AQ19" s="66">
        <v>2</v>
      </c>
      <c r="AR19" s="66" t="s">
        <v>2193</v>
      </c>
    </row>
    <row r="20" spans="2:54" ht="14.55" customHeight="1">
      <c r="R20" s="175"/>
      <c r="S20" s="175"/>
      <c r="AO20" s="77">
        <f>VLOOKUP(AM19,AT8:AU15,2,0)</f>
        <v>0</v>
      </c>
      <c r="AQ20" s="66">
        <v>3</v>
      </c>
      <c r="AR20" s="66" t="s">
        <v>2191</v>
      </c>
    </row>
    <row r="21" spans="2:54" ht="14.55" customHeight="1">
      <c r="AM21" s="61" t="s">
        <v>2039</v>
      </c>
      <c r="AQ21" s="66">
        <v>4</v>
      </c>
      <c r="AR21" s="66" t="s">
        <v>2192</v>
      </c>
    </row>
    <row r="22" spans="2:54" ht="27" customHeight="1">
      <c r="B22" s="68"/>
      <c r="C22" s="176"/>
      <c r="D22" s="176"/>
      <c r="E22" s="176"/>
      <c r="F22" s="176"/>
      <c r="G22" s="176"/>
      <c r="H22" s="176"/>
      <c r="I22" s="176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Y22" s="177" t="str">
        <f>IF(L28=0,"Ширина фасада",L28)</f>
        <v>Ширина фасада</v>
      </c>
      <c r="AM22" s="61" t="s">
        <v>2041</v>
      </c>
      <c r="AR22" s="77" t="str">
        <f>VLOOKUP(AM6,AQ18:AR21,2,0)</f>
        <v>-</v>
      </c>
    </row>
    <row r="23" spans="2:54" ht="27" customHeight="1" thickBot="1">
      <c r="B23" s="176"/>
      <c r="C23" s="176"/>
      <c r="D23" s="176"/>
      <c r="E23" s="176"/>
      <c r="F23" s="176"/>
      <c r="G23" s="176"/>
      <c r="H23" s="176"/>
      <c r="I23" s="176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AC23" s="452" t="s">
        <v>4193</v>
      </c>
      <c r="AD23" s="452"/>
      <c r="AE23" s="452" t="s">
        <v>4192</v>
      </c>
      <c r="AF23" s="452"/>
      <c r="AM23" s="61" t="s">
        <v>2042</v>
      </c>
    </row>
    <row r="24" spans="2:54" ht="27" customHeight="1">
      <c r="B24" s="482" t="s">
        <v>2149</v>
      </c>
      <c r="C24" s="483"/>
      <c r="D24" s="483"/>
      <c r="E24" s="483"/>
      <c r="F24" s="483"/>
      <c r="G24" s="483"/>
      <c r="H24" s="483"/>
      <c r="I24" s="483"/>
      <c r="J24" s="482" t="s">
        <v>2163</v>
      </c>
      <c r="K24" s="483"/>
      <c r="L24" s="483"/>
      <c r="M24" s="495"/>
      <c r="N24" s="522" t="s">
        <v>2170</v>
      </c>
      <c r="O24" s="483"/>
      <c r="P24" s="483"/>
      <c r="Q24" s="483"/>
      <c r="R24" s="483"/>
      <c r="S24" s="483"/>
      <c r="T24" s="483"/>
      <c r="U24" s="483"/>
      <c r="V24" s="483"/>
      <c r="W24" s="483"/>
      <c r="X24" s="483"/>
      <c r="Y24" s="483"/>
      <c r="Z24" s="483"/>
      <c r="AA24" s="483"/>
      <c r="AB24" s="495"/>
      <c r="AC24" s="482" t="s">
        <v>2171</v>
      </c>
      <c r="AD24" s="483"/>
      <c r="AE24" s="483"/>
      <c r="AF24" s="495"/>
      <c r="AM24" s="61"/>
    </row>
    <row r="25" spans="2:54" ht="27" customHeight="1">
      <c r="B25" s="484"/>
      <c r="C25" s="485"/>
      <c r="D25" s="485"/>
      <c r="E25" s="485"/>
      <c r="F25" s="485"/>
      <c r="G25" s="485"/>
      <c r="H25" s="485"/>
      <c r="I25" s="485"/>
      <c r="J25" s="484"/>
      <c r="K25" s="485"/>
      <c r="L25" s="485"/>
      <c r="M25" s="496"/>
      <c r="N25" s="484"/>
      <c r="O25" s="485"/>
      <c r="P25" s="485"/>
      <c r="Q25" s="485"/>
      <c r="R25" s="485"/>
      <c r="S25" s="485"/>
      <c r="T25" s="485"/>
      <c r="U25" s="485"/>
      <c r="V25" s="485"/>
      <c r="W25" s="485"/>
      <c r="X25" s="485"/>
      <c r="Y25" s="485"/>
      <c r="Z25" s="485"/>
      <c r="AA25" s="485"/>
      <c r="AB25" s="496"/>
      <c r="AC25" s="484"/>
      <c r="AD25" s="485"/>
      <c r="AE25" s="485"/>
      <c r="AF25" s="496"/>
      <c r="AM25" s="88">
        <v>1</v>
      </c>
    </row>
    <row r="26" spans="2:54" ht="14.55" customHeight="1" thickBot="1">
      <c r="B26" s="486"/>
      <c r="C26" s="487"/>
      <c r="D26" s="487"/>
      <c r="E26" s="487"/>
      <c r="F26" s="487"/>
      <c r="G26" s="487"/>
      <c r="H26" s="487"/>
      <c r="I26" s="487"/>
      <c r="J26" s="486"/>
      <c r="K26" s="487"/>
      <c r="L26" s="487"/>
      <c r="M26" s="497"/>
      <c r="N26" s="514"/>
      <c r="O26" s="515"/>
      <c r="P26" s="515"/>
      <c r="Q26" s="515"/>
      <c r="R26" s="515"/>
      <c r="S26" s="515"/>
      <c r="T26" s="515"/>
      <c r="U26" s="515"/>
      <c r="V26" s="515"/>
      <c r="W26" s="515"/>
      <c r="X26" s="515"/>
      <c r="Y26" s="515"/>
      <c r="Z26" s="515"/>
      <c r="AA26" s="515"/>
      <c r="AB26" s="516"/>
      <c r="AC26" s="514"/>
      <c r="AD26" s="515"/>
      <c r="AE26" s="515"/>
      <c r="AF26" s="516"/>
    </row>
    <row r="27" spans="2:54" ht="72" customHeight="1">
      <c r="B27" s="178"/>
      <c r="C27" s="502" t="s">
        <v>2150</v>
      </c>
      <c r="D27" s="503"/>
      <c r="E27" s="504" t="s">
        <v>2151</v>
      </c>
      <c r="F27" s="505"/>
      <c r="G27" s="506" t="s">
        <v>2152</v>
      </c>
      <c r="H27" s="507"/>
      <c r="I27" s="179" t="s">
        <v>2161</v>
      </c>
      <c r="J27" s="469" t="s">
        <v>2151</v>
      </c>
      <c r="K27" s="470"/>
      <c r="L27" s="471" t="s">
        <v>2162</v>
      </c>
      <c r="M27" s="472"/>
      <c r="N27" s="508" t="s">
        <v>2164</v>
      </c>
      <c r="O27" s="509"/>
      <c r="P27" s="479"/>
      <c r="Q27" s="478" t="s">
        <v>2165</v>
      </c>
      <c r="R27" s="509"/>
      <c r="S27" s="479"/>
      <c r="T27" s="478" t="s">
        <v>2166</v>
      </c>
      <c r="U27" s="509"/>
      <c r="V27" s="479"/>
      <c r="W27" s="478" t="s">
        <v>2167</v>
      </c>
      <c r="X27" s="479"/>
      <c r="Y27" s="478" t="s">
        <v>2169</v>
      </c>
      <c r="Z27" s="479"/>
      <c r="AA27" s="520" t="s">
        <v>2168</v>
      </c>
      <c r="AB27" s="521"/>
      <c r="AC27" s="525" t="s">
        <v>4191</v>
      </c>
      <c r="AD27" s="526"/>
      <c r="AE27" s="478" t="s">
        <v>3345</v>
      </c>
      <c r="AF27" s="517"/>
    </row>
    <row r="28" spans="2:54" ht="16.95" customHeight="1">
      <c r="B28" s="540">
        <f>SUM(B36)</f>
        <v>0</v>
      </c>
      <c r="C28" s="467" t="s">
        <v>2148</v>
      </c>
      <c r="D28" s="467"/>
      <c r="E28" s="180">
        <f t="shared" ref="E28" si="1">F28</f>
        <v>0</v>
      </c>
      <c r="F28" s="63"/>
      <c r="G28" s="359" t="e">
        <f t="shared" ref="G28:G32" si="2">VLOOKUP(AX61,$AM$37:$AN$41,2)</f>
        <v>#N/A</v>
      </c>
      <c r="H28" s="361"/>
      <c r="I28" s="198">
        <v>101</v>
      </c>
      <c r="J28" s="518">
        <f t="shared" ref="J28:J33" si="3">F28</f>
        <v>0</v>
      </c>
      <c r="K28" s="519"/>
      <c r="L28" s="542">
        <f>F10-H15-H16</f>
        <v>0</v>
      </c>
      <c r="M28" s="543"/>
      <c r="N28" s="518" t="e">
        <f>VLOOKUP($I$28,$AN$37:$AR$41,4)+$AV$46+IF($AN$58&gt;1,$AV$49,0)</f>
        <v>#N/A</v>
      </c>
      <c r="O28" s="523"/>
      <c r="P28" s="519"/>
      <c r="Q28" s="524" t="e">
        <f>VLOOKUP(I28,$AN$37:$AS$41,6)+N28</f>
        <v>#N/A</v>
      </c>
      <c r="R28" s="523"/>
      <c r="S28" s="519"/>
      <c r="T28" s="524">
        <f t="shared" ref="T28:T33" si="4">IF(I28&lt;$AN$40,$AT$39,IF(I28&lt;$AN$41,$AT$40+Q28,$AT$41+Q28))</f>
        <v>0</v>
      </c>
      <c r="U28" s="523"/>
      <c r="V28" s="519"/>
      <c r="W28" s="524">
        <f t="shared" ref="W28:W33" si="5">IF(T28,T28+32,0)</f>
        <v>0</v>
      </c>
      <c r="X28" s="519"/>
      <c r="Y28" s="527">
        <f>$AO$37+$F$15</f>
        <v>14.3</v>
      </c>
      <c r="Z28" s="528"/>
      <c r="AA28" s="527">
        <f>AO37+F16</f>
        <v>14.3</v>
      </c>
      <c r="AB28" s="533"/>
      <c r="AC28" s="518" t="e">
        <f>J33-F13+F12+J32+F12+J31+F12+J30+F12+J29+F12+AV46+IF(AN58&gt;1,AV49,0)+IF(BB45&lt;BB44,0,F11)</f>
        <v>#N/A</v>
      </c>
      <c r="AD28" s="519"/>
      <c r="AE28" s="181" t="s">
        <v>2187</v>
      </c>
      <c r="AF28" s="182">
        <v>37</v>
      </c>
    </row>
    <row r="29" spans="2:54" ht="16.95" customHeight="1">
      <c r="B29" s="541"/>
      <c r="C29" s="467" t="s">
        <v>2147</v>
      </c>
      <c r="D29" s="467"/>
      <c r="E29" s="72">
        <f t="shared" ref="E29" si="6">F29</f>
        <v>0</v>
      </c>
      <c r="F29" s="63"/>
      <c r="G29" s="359" t="e">
        <f t="shared" si="2"/>
        <v>#N/A</v>
      </c>
      <c r="H29" s="361"/>
      <c r="I29" s="198">
        <v>139</v>
      </c>
      <c r="J29" s="518">
        <f t="shared" si="3"/>
        <v>0</v>
      </c>
      <c r="K29" s="519"/>
      <c r="L29" s="544"/>
      <c r="M29" s="545"/>
      <c r="N29" s="518" t="e">
        <f>VLOOKUP($I$29,$AN$37:$AR$41,4)+$AV$46+IF($AN$58&gt;1,$AV$49,0)</f>
        <v>#N/A</v>
      </c>
      <c r="O29" s="523"/>
      <c r="P29" s="519"/>
      <c r="Q29" s="524" t="e">
        <f>VLOOKUP(I29,$AN$37:$AS$41,6)+N29</f>
        <v>#N/A</v>
      </c>
      <c r="R29" s="523"/>
      <c r="S29" s="519"/>
      <c r="T29" s="524">
        <f t="shared" si="4"/>
        <v>0</v>
      </c>
      <c r="U29" s="523"/>
      <c r="V29" s="519"/>
      <c r="W29" s="524">
        <f t="shared" si="5"/>
        <v>0</v>
      </c>
      <c r="X29" s="519"/>
      <c r="Y29" s="529"/>
      <c r="Z29" s="530"/>
      <c r="AA29" s="529"/>
      <c r="AB29" s="534"/>
      <c r="AC29" s="518" t="e">
        <f>J33-F13+F12+J32+F12+J31+F12+J30+F12+AV46+IF(AN58&gt;1,AV49,0)+IF(BB45&lt;BB44,0,F11)</f>
        <v>#N/A</v>
      </c>
      <c r="AD29" s="519"/>
      <c r="AE29" s="181" t="s">
        <v>2188</v>
      </c>
      <c r="AF29" s="182">
        <f>AF28+32</f>
        <v>69</v>
      </c>
    </row>
    <row r="30" spans="2:54" ht="16.95" customHeight="1">
      <c r="B30" s="541"/>
      <c r="C30" s="467" t="s">
        <v>2146</v>
      </c>
      <c r="D30" s="467"/>
      <c r="E30" s="72">
        <f t="shared" ref="E30:E33" si="7">F30</f>
        <v>0</v>
      </c>
      <c r="F30" s="63"/>
      <c r="G30" s="359" t="e">
        <f t="shared" si="2"/>
        <v>#N/A</v>
      </c>
      <c r="H30" s="361"/>
      <c r="I30" s="198">
        <v>187</v>
      </c>
      <c r="J30" s="518">
        <f t="shared" si="3"/>
        <v>0</v>
      </c>
      <c r="K30" s="519"/>
      <c r="L30" s="544"/>
      <c r="M30" s="545"/>
      <c r="N30" s="518" t="e">
        <f>VLOOKUP($I$30,$AN$37:$AR$41,4)+$AV$46+IF($AN$58&gt;1,$AV$49,0)</f>
        <v>#N/A</v>
      </c>
      <c r="O30" s="523"/>
      <c r="P30" s="519"/>
      <c r="Q30" s="524" t="e">
        <f>VLOOKUP(I30,$AN$37:$AS$41,6)+N30</f>
        <v>#N/A</v>
      </c>
      <c r="R30" s="523"/>
      <c r="S30" s="519"/>
      <c r="T30" s="524" t="e">
        <f t="shared" si="4"/>
        <v>#N/A</v>
      </c>
      <c r="U30" s="523"/>
      <c r="V30" s="519"/>
      <c r="W30" s="524" t="e">
        <f t="shared" si="5"/>
        <v>#N/A</v>
      </c>
      <c r="X30" s="519"/>
      <c r="Y30" s="529"/>
      <c r="Z30" s="530"/>
      <c r="AA30" s="529"/>
      <c r="AB30" s="534"/>
      <c r="AC30" s="518" t="e">
        <f>J33-F13+F12+J32+F12+J31+F12+AV46+IF(AN58&gt;1,AV49,0)+IF(BB45&lt;BB44,0,F11)</f>
        <v>#N/A</v>
      </c>
      <c r="AD30" s="519"/>
      <c r="AE30" s="181" t="s">
        <v>2189</v>
      </c>
      <c r="AF30" s="182" t="e">
        <f>VLOOKUP(AO20,AM44:AN52,2)</f>
        <v>#N/A</v>
      </c>
    </row>
    <row r="31" spans="2:54" ht="16.95" customHeight="1">
      <c r="B31" s="541"/>
      <c r="C31" s="467" t="s">
        <v>2145</v>
      </c>
      <c r="D31" s="467"/>
      <c r="E31" s="72">
        <f t="shared" si="7"/>
        <v>0</v>
      </c>
      <c r="F31" s="63"/>
      <c r="G31" s="359" t="e">
        <f>VLOOKUP(AX64,$AM$37:$AN$41,2)</f>
        <v>#N/A</v>
      </c>
      <c r="H31" s="361"/>
      <c r="I31" s="198">
        <v>101</v>
      </c>
      <c r="J31" s="518">
        <f t="shared" si="3"/>
        <v>0</v>
      </c>
      <c r="K31" s="519"/>
      <c r="L31" s="544"/>
      <c r="M31" s="545"/>
      <c r="N31" s="518" t="e">
        <f>VLOOKUP($I$31,$AN$37:$AR$41,4)+$AV$46+IF($AN$58&gt;1,$AV$49,0)</f>
        <v>#N/A</v>
      </c>
      <c r="O31" s="523"/>
      <c r="P31" s="519"/>
      <c r="Q31" s="524" t="e">
        <f>VLOOKUP(I31,$AN$37:$AS$41,6)+N31</f>
        <v>#N/A</v>
      </c>
      <c r="R31" s="523"/>
      <c r="S31" s="519"/>
      <c r="T31" s="524">
        <f t="shared" si="4"/>
        <v>0</v>
      </c>
      <c r="U31" s="523"/>
      <c r="V31" s="519"/>
      <c r="W31" s="524">
        <f t="shared" si="5"/>
        <v>0</v>
      </c>
      <c r="X31" s="519"/>
      <c r="Y31" s="529"/>
      <c r="Z31" s="530"/>
      <c r="AA31" s="529"/>
      <c r="AB31" s="534"/>
      <c r="AC31" s="518" t="e">
        <f>J33-F13+F12+J32+F12+AV46+IF($AN$58&gt;1,$AV$49,0)+IF(BB45&lt;BB44,0,F11)</f>
        <v>#N/A</v>
      </c>
      <c r="AD31" s="519"/>
      <c r="AE31" s="181" t="s">
        <v>2190</v>
      </c>
      <c r="AF31" s="182" t="e">
        <f>VLOOKUP(AO20,AM44:AO52,3)</f>
        <v>#N/A</v>
      </c>
      <c r="AM31" s="183"/>
      <c r="AN31" s="183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</row>
    <row r="32" spans="2:54" ht="16.95" customHeight="1">
      <c r="B32" s="541"/>
      <c r="C32" s="467" t="s">
        <v>2144</v>
      </c>
      <c r="D32" s="467"/>
      <c r="E32" s="72">
        <f t="shared" si="7"/>
        <v>0</v>
      </c>
      <c r="F32" s="63"/>
      <c r="G32" s="359" t="e">
        <f t="shared" si="2"/>
        <v>#N/A</v>
      </c>
      <c r="H32" s="361"/>
      <c r="I32" s="198">
        <v>139</v>
      </c>
      <c r="J32" s="518">
        <f t="shared" si="3"/>
        <v>0</v>
      </c>
      <c r="K32" s="519"/>
      <c r="L32" s="544"/>
      <c r="M32" s="545"/>
      <c r="N32" s="518" t="e">
        <f>VLOOKUP($I$32,$AN$37:$AR$41,4)+$AV$46+IF($AN$58&gt;1,$AV$49,0)</f>
        <v>#N/A</v>
      </c>
      <c r="O32" s="523"/>
      <c r="P32" s="519"/>
      <c r="Q32" s="524" t="e">
        <f>VLOOKUP(I32,$AN$37:$AS$41,6)+N32</f>
        <v>#N/A</v>
      </c>
      <c r="R32" s="523"/>
      <c r="S32" s="519"/>
      <c r="T32" s="524">
        <f t="shared" si="4"/>
        <v>0</v>
      </c>
      <c r="U32" s="523"/>
      <c r="V32" s="519"/>
      <c r="W32" s="524">
        <f t="shared" si="5"/>
        <v>0</v>
      </c>
      <c r="X32" s="519"/>
      <c r="Y32" s="529"/>
      <c r="Z32" s="530"/>
      <c r="AA32" s="529"/>
      <c r="AB32" s="534"/>
      <c r="AC32" s="518" t="e">
        <f>J33-F13+F12+AV46+IF($AN$58&gt;1,$AV$49,0)+IF(BB45&lt;BB44,0,F11)</f>
        <v>#N/A</v>
      </c>
      <c r="AD32" s="519"/>
      <c r="AE32" s="393"/>
      <c r="AF32" s="510"/>
      <c r="AM32" s="183"/>
      <c r="AN32" s="183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</row>
    <row r="33" spans="2:54" ht="16.95" customHeight="1" thickBot="1">
      <c r="B33" s="184" t="s">
        <v>2186</v>
      </c>
      <c r="C33" s="468" t="s">
        <v>2143</v>
      </c>
      <c r="D33" s="468"/>
      <c r="E33" s="172">
        <f t="shared" si="7"/>
        <v>0</v>
      </c>
      <c r="F33" s="197"/>
      <c r="G33" s="466" t="e">
        <f>VLOOKUP(AX66,$AM$37:$AN$41,2)</f>
        <v>#N/A</v>
      </c>
      <c r="H33" s="550"/>
      <c r="I33" s="199">
        <v>187</v>
      </c>
      <c r="J33" s="536">
        <f t="shared" si="3"/>
        <v>0</v>
      </c>
      <c r="K33" s="537"/>
      <c r="L33" s="546"/>
      <c r="M33" s="547"/>
      <c r="N33" s="536" t="e">
        <f>VLOOKUP(I33,AN37:AR41,4)+AC33+F13-IF(AV46&lt;AV49,0,F11)</f>
        <v>#N/A</v>
      </c>
      <c r="O33" s="539"/>
      <c r="P33" s="537"/>
      <c r="Q33" s="538" t="e">
        <f>VLOOKUP(G33,AN37:AS41,6)+N33</f>
        <v>#N/A</v>
      </c>
      <c r="R33" s="539"/>
      <c r="S33" s="537"/>
      <c r="T33" s="538" t="e">
        <f t="shared" si="4"/>
        <v>#N/A</v>
      </c>
      <c r="U33" s="539"/>
      <c r="V33" s="537"/>
      <c r="W33" s="538" t="e">
        <f t="shared" si="5"/>
        <v>#N/A</v>
      </c>
      <c r="X33" s="537"/>
      <c r="Y33" s="531"/>
      <c r="Z33" s="532"/>
      <c r="AA33" s="531"/>
      <c r="AB33" s="535"/>
      <c r="AC33" s="536" t="e">
        <f>IF($AN$58&gt;1,$AV$49,0)+$AV$46+IF(BB45&lt;BB44,0,F11)</f>
        <v>#N/A</v>
      </c>
      <c r="AD33" s="537"/>
      <c r="AE33" s="511"/>
      <c r="AF33" s="512"/>
      <c r="AM33" s="183"/>
      <c r="AN33" s="183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</row>
    <row r="34" spans="2:54" ht="14.55" hidden="1" customHeight="1">
      <c r="B34" s="66">
        <f>F9-H13-H14-(AO17-1)*F12</f>
        <v>0</v>
      </c>
      <c r="AM34" s="183"/>
      <c r="AN34" s="183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</row>
    <row r="35" spans="2:54" ht="14.55" hidden="1" customHeight="1">
      <c r="B35" s="66">
        <f>F33+F32+F31+F30+F29+F28</f>
        <v>0</v>
      </c>
      <c r="AM35" s="183"/>
      <c r="AN35" s="183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</row>
    <row r="36" spans="2:54" ht="42.45" hidden="1" customHeight="1">
      <c r="B36" s="66">
        <f>B34-B35</f>
        <v>0</v>
      </c>
      <c r="AM36" s="185" t="s">
        <v>2153</v>
      </c>
      <c r="AN36" s="185"/>
      <c r="AO36" s="185" t="s">
        <v>2172</v>
      </c>
      <c r="AP36" s="185"/>
      <c r="AQ36" s="185" t="s">
        <v>2173</v>
      </c>
      <c r="AR36" s="185"/>
      <c r="AS36" s="185" t="s">
        <v>2174</v>
      </c>
      <c r="AT36" s="185" t="s">
        <v>2175</v>
      </c>
      <c r="AU36" s="185" t="s">
        <v>2176</v>
      </c>
      <c r="AV36" s="185" t="s">
        <v>2177</v>
      </c>
      <c r="AW36" s="186"/>
      <c r="AX36" s="186"/>
      <c r="AY36" s="186"/>
      <c r="AZ36" s="186"/>
      <c r="BA36" s="186"/>
      <c r="BB36" s="186"/>
    </row>
    <row r="37" spans="2:54" ht="14.55" hidden="1" customHeight="1">
      <c r="AM37" s="187">
        <v>41</v>
      </c>
      <c r="AN37" s="187">
        <f>77*IF($AN$58&lt;2,1,0)</f>
        <v>77</v>
      </c>
      <c r="AO37" s="187">
        <v>14.3</v>
      </c>
      <c r="AP37" s="187"/>
      <c r="AQ37" s="187">
        <v>6.5</v>
      </c>
      <c r="AR37" s="187"/>
      <c r="AS37" s="187">
        <v>20</v>
      </c>
      <c r="AT37" s="187"/>
      <c r="AU37" s="187"/>
      <c r="AV37" s="187">
        <v>7</v>
      </c>
      <c r="AW37" s="186"/>
      <c r="AX37" s="186"/>
      <c r="AY37" s="186"/>
      <c r="AZ37" s="186"/>
      <c r="BA37" s="186"/>
      <c r="BB37" s="186"/>
    </row>
    <row r="38" spans="2:54" ht="14.55" hidden="1" customHeight="1">
      <c r="AM38" s="187">
        <v>65</v>
      </c>
      <c r="AN38" s="187">
        <v>101</v>
      </c>
      <c r="AO38" s="187">
        <v>14</v>
      </c>
      <c r="AP38" s="187"/>
      <c r="AQ38" s="187">
        <v>14.5</v>
      </c>
      <c r="AR38" s="187"/>
      <c r="AS38" s="187">
        <v>32</v>
      </c>
      <c r="AT38" s="187"/>
      <c r="AU38" s="187"/>
      <c r="AV38" s="187">
        <v>7.5</v>
      </c>
      <c r="AW38" s="186"/>
      <c r="AX38" s="186"/>
      <c r="AY38" s="186"/>
      <c r="AZ38" s="186"/>
      <c r="BA38" s="186"/>
      <c r="BB38" s="186"/>
    </row>
    <row r="39" spans="2:54" ht="14.55" hidden="1" customHeight="1">
      <c r="AM39" s="187">
        <v>103</v>
      </c>
      <c r="AN39" s="187">
        <v>139</v>
      </c>
      <c r="AO39" s="187">
        <v>13.7</v>
      </c>
      <c r="AP39" s="187"/>
      <c r="AQ39" s="187">
        <v>14.5</v>
      </c>
      <c r="AR39" s="187"/>
      <c r="AS39" s="187">
        <v>32</v>
      </c>
      <c r="AT39" s="187"/>
      <c r="AU39" s="187"/>
      <c r="AV39" s="187">
        <v>17.5</v>
      </c>
      <c r="AW39" s="186"/>
      <c r="AX39" s="186"/>
      <c r="AY39" s="186"/>
      <c r="AZ39" s="186"/>
      <c r="BA39" s="186"/>
      <c r="BB39" s="186"/>
    </row>
    <row r="40" spans="2:54" ht="14.55" hidden="1" customHeight="1">
      <c r="AM40" s="187">
        <v>151</v>
      </c>
      <c r="AN40" s="187">
        <v>187</v>
      </c>
      <c r="AO40" s="187">
        <v>14</v>
      </c>
      <c r="AP40" s="187"/>
      <c r="AQ40" s="187">
        <v>14.5</v>
      </c>
      <c r="AR40" s="187"/>
      <c r="AS40" s="187">
        <v>32</v>
      </c>
      <c r="AT40" s="187">
        <v>32</v>
      </c>
      <c r="AU40" s="187">
        <v>32</v>
      </c>
      <c r="AV40" s="187">
        <v>17.5</v>
      </c>
      <c r="AW40" s="186"/>
      <c r="AX40" s="186"/>
      <c r="AY40" s="186"/>
      <c r="AZ40" s="186"/>
      <c r="BA40" s="186"/>
      <c r="BB40" s="186"/>
    </row>
    <row r="41" spans="2:54" ht="14.55" hidden="1" customHeight="1">
      <c r="AM41" s="187">
        <v>215</v>
      </c>
      <c r="AN41" s="187">
        <f>251*IF($AN$58&lt;2,1,0)</f>
        <v>251</v>
      </c>
      <c r="AO41" s="187">
        <v>14</v>
      </c>
      <c r="AP41" s="187"/>
      <c r="AQ41" s="187">
        <v>14.5</v>
      </c>
      <c r="AR41" s="187"/>
      <c r="AS41" s="187">
        <v>32</v>
      </c>
      <c r="AT41" s="187">
        <v>32</v>
      </c>
      <c r="AU41" s="187">
        <v>32</v>
      </c>
      <c r="AV41" s="187">
        <v>17.5</v>
      </c>
      <c r="AW41" s="186"/>
      <c r="AX41" s="186"/>
      <c r="AY41" s="186"/>
      <c r="AZ41" s="186"/>
      <c r="BA41" s="186"/>
      <c r="BB41" s="186"/>
    </row>
    <row r="42" spans="2:54" ht="14.55" hidden="1" customHeight="1"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</row>
    <row r="43" spans="2:54" ht="14.55" hidden="1" customHeight="1">
      <c r="W43" s="174"/>
      <c r="AM43" s="188" t="s">
        <v>2178</v>
      </c>
      <c r="AN43" s="188" t="s">
        <v>2179</v>
      </c>
      <c r="AO43" s="188" t="s">
        <v>2180</v>
      </c>
      <c r="AP43" s="186"/>
      <c r="AQ43" s="187" t="s">
        <v>2043</v>
      </c>
      <c r="AR43" s="187"/>
      <c r="AS43" s="187"/>
      <c r="AT43" s="187"/>
      <c r="AU43" s="187"/>
      <c r="AV43" s="187"/>
      <c r="AW43" s="187"/>
      <c r="AX43" s="186"/>
      <c r="AY43" s="186"/>
      <c r="AZ43" s="186"/>
      <c r="BA43" s="187" t="s">
        <v>4190</v>
      </c>
      <c r="BB43" s="187">
        <v>1</v>
      </c>
    </row>
    <row r="44" spans="2:54" ht="14.55" hidden="1" customHeight="1">
      <c r="AM44" s="187">
        <v>270</v>
      </c>
      <c r="AN44" s="187">
        <f>AO44-32</f>
        <v>165</v>
      </c>
      <c r="AO44" s="187">
        <v>197</v>
      </c>
      <c r="AP44" s="186"/>
      <c r="AQ44" s="187"/>
      <c r="AR44" s="187" t="s">
        <v>2181</v>
      </c>
      <c r="AS44" s="187" t="s">
        <v>2182</v>
      </c>
      <c r="AT44" s="187"/>
      <c r="AU44" s="187"/>
      <c r="AV44" s="187"/>
      <c r="AW44" s="187"/>
      <c r="AX44" s="186"/>
      <c r="AY44" s="186"/>
      <c r="AZ44" s="186"/>
      <c r="BA44" s="187" t="s">
        <v>4191</v>
      </c>
      <c r="BB44" s="187">
        <v>2</v>
      </c>
    </row>
    <row r="45" spans="2:54" ht="14.55" hidden="1" customHeight="1">
      <c r="AM45" s="187">
        <v>300</v>
      </c>
      <c r="AN45" s="187">
        <f t="shared" ref="AN45:AN52" si="8">AO45-32</f>
        <v>165</v>
      </c>
      <c r="AO45" s="187">
        <v>197</v>
      </c>
      <c r="AP45" s="186"/>
      <c r="AQ45" s="187"/>
      <c r="AR45" s="187"/>
      <c r="AS45" s="187"/>
      <c r="AT45" s="187"/>
      <c r="AU45" s="187"/>
      <c r="AV45" s="187"/>
      <c r="AW45" s="187">
        <v>38</v>
      </c>
      <c r="AX45" s="186"/>
      <c r="AY45" s="186"/>
      <c r="AZ45" s="186"/>
      <c r="BA45" s="187"/>
      <c r="BB45" s="189">
        <f>VLOOKUP(AC27,BA43:BB44,2,0)</f>
        <v>2</v>
      </c>
    </row>
    <row r="46" spans="2:54" hidden="1">
      <c r="AM46" s="187">
        <v>350</v>
      </c>
      <c r="AN46" s="187">
        <f t="shared" si="8"/>
        <v>229</v>
      </c>
      <c r="AO46" s="187">
        <v>261</v>
      </c>
      <c r="AP46" s="186"/>
      <c r="AQ46" s="187"/>
      <c r="AR46" s="187"/>
      <c r="AS46" s="187"/>
      <c r="AT46" s="187"/>
      <c r="AU46" s="187" t="s">
        <v>2183</v>
      </c>
      <c r="AV46" s="187" t="e">
        <f>VLOOKUP(AO6,AY49:AZ51,2,0)</f>
        <v>#N/A</v>
      </c>
      <c r="AW46" s="187">
        <v>39.5</v>
      </c>
      <c r="AX46" s="186"/>
      <c r="AY46" s="186"/>
      <c r="AZ46" s="186"/>
      <c r="BA46" s="186"/>
      <c r="BB46" s="186"/>
    </row>
    <row r="47" spans="2:54" hidden="1">
      <c r="AM47" s="187">
        <v>400</v>
      </c>
      <c r="AN47" s="187">
        <f t="shared" si="8"/>
        <v>229</v>
      </c>
      <c r="AO47" s="187">
        <v>261</v>
      </c>
      <c r="AP47" s="186"/>
      <c r="AQ47" s="187"/>
      <c r="AR47" s="187"/>
      <c r="AS47" s="187"/>
      <c r="AT47" s="187"/>
      <c r="AU47" s="187" t="s">
        <v>2184</v>
      </c>
      <c r="AV47" s="187">
        <v>38</v>
      </c>
      <c r="AW47" s="187"/>
      <c r="AX47" s="186"/>
      <c r="AY47" s="186"/>
      <c r="AZ47" s="186"/>
      <c r="BA47" s="186"/>
      <c r="BB47" s="186"/>
    </row>
    <row r="48" spans="2:54" hidden="1">
      <c r="AM48" s="187">
        <v>450</v>
      </c>
      <c r="AN48" s="187">
        <f t="shared" si="8"/>
        <v>261</v>
      </c>
      <c r="AO48" s="187">
        <v>293</v>
      </c>
      <c r="AP48" s="186"/>
      <c r="AQ48" s="187"/>
      <c r="AR48" s="187"/>
      <c r="AS48" s="187"/>
      <c r="AT48" s="187"/>
      <c r="AU48" s="187" t="s">
        <v>2185</v>
      </c>
      <c r="AV48" s="187" t="e">
        <f>AV46-AV47</f>
        <v>#N/A</v>
      </c>
      <c r="AW48" s="187"/>
      <c r="AX48" s="186"/>
      <c r="AY48" s="186"/>
      <c r="AZ48" s="186"/>
      <c r="BA48" s="186"/>
      <c r="BB48" s="186"/>
    </row>
    <row r="49" spans="2:54" hidden="1">
      <c r="AM49" s="187">
        <v>500</v>
      </c>
      <c r="AN49" s="187">
        <f t="shared" si="8"/>
        <v>261</v>
      </c>
      <c r="AO49" s="187">
        <v>293</v>
      </c>
      <c r="AP49" s="186"/>
      <c r="AQ49" s="187">
        <v>3</v>
      </c>
      <c r="AR49" s="187">
        <v>12</v>
      </c>
      <c r="AS49" s="187">
        <v>21</v>
      </c>
      <c r="AT49" s="187"/>
      <c r="AU49" s="187" t="s">
        <v>2042</v>
      </c>
      <c r="AV49" s="187">
        <v>3</v>
      </c>
      <c r="AW49" s="187"/>
      <c r="AX49" s="186"/>
      <c r="AY49" s="186">
        <v>2</v>
      </c>
      <c r="AZ49" s="186">
        <v>38</v>
      </c>
      <c r="BA49" s="186"/>
      <c r="BB49" s="186"/>
    </row>
    <row r="50" spans="2:54" hidden="1">
      <c r="AM50" s="187">
        <v>550</v>
      </c>
      <c r="AN50" s="187">
        <f t="shared" si="8"/>
        <v>261</v>
      </c>
      <c r="AO50" s="187">
        <v>293</v>
      </c>
      <c r="AP50" s="186"/>
      <c r="AQ50" s="187"/>
      <c r="AR50" s="187"/>
      <c r="AS50" s="187"/>
      <c r="AT50" s="187"/>
      <c r="AU50" s="187">
        <v>2</v>
      </c>
      <c r="AV50" s="187"/>
      <c r="AW50" s="187">
        <v>1</v>
      </c>
      <c r="AX50" s="186"/>
      <c r="AY50" s="186">
        <v>3</v>
      </c>
      <c r="AZ50" s="186">
        <v>39.5</v>
      </c>
      <c r="BA50" s="186"/>
      <c r="BB50" s="186"/>
    </row>
    <row r="51" spans="2:54" hidden="1">
      <c r="AM51" s="187">
        <v>600</v>
      </c>
      <c r="AN51" s="187">
        <f t="shared" si="8"/>
        <v>261</v>
      </c>
      <c r="AO51" s="187">
        <v>293</v>
      </c>
      <c r="AP51" s="186"/>
      <c r="AQ51" s="187"/>
      <c r="AR51" s="187"/>
      <c r="AS51" s="187"/>
      <c r="AT51" s="187"/>
      <c r="AU51" s="187">
        <v>3</v>
      </c>
      <c r="AV51" s="187"/>
      <c r="AW51" s="187">
        <v>2</v>
      </c>
      <c r="AX51" s="186"/>
      <c r="AY51" s="186">
        <v>4</v>
      </c>
      <c r="AZ51" s="186">
        <v>38</v>
      </c>
      <c r="BA51" s="186"/>
      <c r="BB51" s="186"/>
    </row>
    <row r="52" spans="2:54" hidden="1">
      <c r="AM52" s="187">
        <v>650</v>
      </c>
      <c r="AN52" s="187">
        <f t="shared" si="8"/>
        <v>261</v>
      </c>
      <c r="AO52" s="187">
        <v>293</v>
      </c>
      <c r="AP52" s="186"/>
      <c r="AQ52" s="187"/>
      <c r="AR52" s="187"/>
      <c r="AS52" s="187"/>
      <c r="AT52" s="187"/>
      <c r="AU52" s="187">
        <v>4</v>
      </c>
      <c r="AV52" s="187"/>
      <c r="AW52" s="187">
        <v>1</v>
      </c>
      <c r="AX52" s="186"/>
      <c r="AY52" s="186"/>
      <c r="AZ52" s="186"/>
      <c r="BA52" s="186"/>
      <c r="BB52" s="186"/>
    </row>
    <row r="53" spans="2:54" hidden="1"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</row>
    <row r="54" spans="2:54" ht="15" thickBot="1">
      <c r="AM54" s="187">
        <v>1</v>
      </c>
      <c r="AN54" s="187">
        <v>0</v>
      </c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</row>
    <row r="55" spans="2:54" ht="25.5" customHeight="1" thickBot="1">
      <c r="B55" s="202" t="s">
        <v>1906</v>
      </c>
      <c r="C55" s="549" t="s">
        <v>1907</v>
      </c>
      <c r="D55" s="549"/>
      <c r="E55" s="549"/>
      <c r="F55" s="549"/>
      <c r="G55" s="549"/>
      <c r="H55" s="549"/>
      <c r="I55" s="549"/>
      <c r="J55" s="549"/>
      <c r="K55" s="549"/>
      <c r="L55" s="549"/>
      <c r="M55" s="549"/>
      <c r="N55" s="549"/>
      <c r="O55" s="549"/>
      <c r="P55" s="549"/>
      <c r="Q55" s="549"/>
      <c r="R55" s="549"/>
      <c r="S55" s="549"/>
      <c r="T55" s="504"/>
      <c r="U55" s="474" t="s">
        <v>1908</v>
      </c>
      <c r="V55" s="475"/>
      <c r="W55" s="473"/>
      <c r="X55" s="473"/>
      <c r="AM55" s="187">
        <v>3</v>
      </c>
      <c r="AN55" s="187">
        <v>2</v>
      </c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</row>
    <row r="56" spans="2:54" ht="25.5" customHeight="1">
      <c r="B56" s="190" t="e">
        <f>VLOOKUP(I33,CHOOSE(IF(AR22="Серебристый",1,IF(AR22="Белый",2,3)),AM74:AT126,AM131:AT136,AM141:AT146),MATCH(AO20,AM73:AT73,0),0)</f>
        <v>#N/A</v>
      </c>
      <c r="C56" s="459" t="e">
        <f>VLOOKUP(B56,Цены!$A:$B,2,0)</f>
        <v>#N/A</v>
      </c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60">
        <v>1</v>
      </c>
      <c r="V56" s="461"/>
      <c r="W56" s="453" t="s">
        <v>3333</v>
      </c>
      <c r="X56" s="454"/>
      <c r="Y56" s="201"/>
      <c r="Z56" s="201"/>
      <c r="AA56" s="201"/>
      <c r="AM56" s="67">
        <v>2</v>
      </c>
      <c r="AN56" s="187">
        <v>1</v>
      </c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</row>
    <row r="57" spans="2:54" ht="25.5" customHeight="1">
      <c r="B57" s="191" t="e">
        <f>VLOOKUP($AO$20,$AM$149:$AQ$155,MATCH($AO$6,$AM$148:$AQ$148,0),0)</f>
        <v>#N/A</v>
      </c>
      <c r="C57" s="463" t="str">
        <f>IFERROR(VLOOKUP(B57,Цены!$A:$B,2,0),"-")</f>
        <v>-</v>
      </c>
      <c r="D57" s="463"/>
      <c r="E57" s="463"/>
      <c r="F57" s="463"/>
      <c r="G57" s="463"/>
      <c r="H57" s="463"/>
      <c r="I57" s="463"/>
      <c r="J57" s="463"/>
      <c r="K57" s="463"/>
      <c r="L57" s="463"/>
      <c r="M57" s="463"/>
      <c r="N57" s="463"/>
      <c r="O57" s="463"/>
      <c r="P57" s="463"/>
      <c r="Q57" s="463"/>
      <c r="R57" s="463"/>
      <c r="S57" s="463"/>
      <c r="T57" s="463"/>
      <c r="U57" s="462">
        <v>1</v>
      </c>
      <c r="V57" s="359"/>
      <c r="W57" s="455"/>
      <c r="X57" s="456"/>
      <c r="Y57" s="201"/>
      <c r="Z57" s="201"/>
      <c r="AA57" s="201"/>
      <c r="AM57" s="67">
        <v>4</v>
      </c>
      <c r="AN57" s="187">
        <v>2</v>
      </c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</row>
    <row r="58" spans="2:54" ht="25.5" customHeight="1" thickBot="1">
      <c r="B58" s="192" t="e">
        <f>VLOOKUP($AO$20,$AM$158:$AQ$164,MATCH($AO$6,$AM$148:$AQ$148,0),0)</f>
        <v>#N/A</v>
      </c>
      <c r="C58" s="464" t="str">
        <f>IFERROR(VLOOKUP(B58,Цены!$A:$B,2,0),"-")</f>
        <v>-</v>
      </c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5">
        <v>1</v>
      </c>
      <c r="V58" s="466"/>
      <c r="W58" s="457"/>
      <c r="X58" s="458"/>
      <c r="Y58" s="201"/>
      <c r="Z58" s="201"/>
      <c r="AA58" s="201"/>
      <c r="AM58" s="186"/>
      <c r="AN58" s="189">
        <f>VLOOKUP(AM25,$AM$54:$AN$57,2,0)</f>
        <v>0</v>
      </c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</row>
    <row r="59" spans="2:54" ht="25.5" customHeight="1">
      <c r="B59" s="193" t="e">
        <f>VLOOKUP(I32,CHOOSE(IF(AR22="Серебристый",1,IF(AR22="Белый",2,3)),AM74:AT126,AM131:AT136,AM141:AT146),MATCH(AO20,AM73:AT73,0),0)</f>
        <v>#N/A</v>
      </c>
      <c r="C59" s="548" t="e">
        <f>VLOOKUP(B59,Цены!$A:$B,2,0)</f>
        <v>#N/A</v>
      </c>
      <c r="D59" s="548"/>
      <c r="E59" s="548"/>
      <c r="F59" s="548"/>
      <c r="G59" s="548"/>
      <c r="H59" s="548"/>
      <c r="I59" s="548"/>
      <c r="J59" s="548"/>
      <c r="K59" s="548"/>
      <c r="L59" s="548"/>
      <c r="M59" s="548"/>
      <c r="N59" s="548"/>
      <c r="O59" s="548"/>
      <c r="P59" s="548"/>
      <c r="Q59" s="548"/>
      <c r="R59" s="548"/>
      <c r="S59" s="548"/>
      <c r="T59" s="548"/>
      <c r="U59" s="460">
        <v>1</v>
      </c>
      <c r="V59" s="461"/>
      <c r="W59" s="453" t="s">
        <v>3334</v>
      </c>
      <c r="X59" s="454"/>
      <c r="Y59" s="201"/>
      <c r="Z59" s="201"/>
      <c r="AA59" s="201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</row>
    <row r="60" spans="2:54" ht="25.5" customHeight="1">
      <c r="B60" s="191" t="e">
        <f>VLOOKUP($AO$20,$AM$149:$AQ$155,MATCH($AO$6,$AM$148:$AQ$148,0),0)</f>
        <v>#N/A</v>
      </c>
      <c r="C60" s="463" t="str">
        <f>IFERROR(VLOOKUP(B60,Цены!$A:$B,2,0),"-")</f>
        <v>-</v>
      </c>
      <c r="D60" s="463"/>
      <c r="E60" s="463"/>
      <c r="F60" s="463"/>
      <c r="G60" s="463"/>
      <c r="H60" s="463"/>
      <c r="I60" s="463"/>
      <c r="J60" s="463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2">
        <v>1</v>
      </c>
      <c r="V60" s="359"/>
      <c r="W60" s="455"/>
      <c r="X60" s="456"/>
      <c r="Y60" s="201"/>
      <c r="Z60" s="201"/>
      <c r="AA60" s="201"/>
      <c r="AM60" s="186"/>
      <c r="AN60" s="186"/>
      <c r="AO60" s="187"/>
      <c r="AP60" s="187"/>
      <c r="AQ60" s="187"/>
      <c r="AR60" s="187" t="s">
        <v>2154</v>
      </c>
      <c r="AS60" s="187" t="s">
        <v>2155</v>
      </c>
      <c r="AT60" s="187" t="s">
        <v>2156</v>
      </c>
      <c r="AU60" s="187" t="s">
        <v>2157</v>
      </c>
      <c r="AV60" s="187" t="s">
        <v>2158</v>
      </c>
      <c r="AW60" s="187" t="s">
        <v>2159</v>
      </c>
      <c r="AX60" s="187"/>
      <c r="AY60" s="186"/>
      <c r="AZ60" s="186"/>
      <c r="BA60" s="186"/>
      <c r="BB60" s="186"/>
    </row>
    <row r="61" spans="2:54" ht="25.5" customHeight="1" thickBot="1">
      <c r="B61" s="192" t="e">
        <f>VLOOKUP($AO$20,$AM$158:$AQ$164,MATCH($AO$6,$AM$148:$AQ$148,0),0)</f>
        <v>#N/A</v>
      </c>
      <c r="C61" s="464" t="str">
        <f>IFERROR(VLOOKUP(B61,Цены!$A:$B,2,0),"-")</f>
        <v>-</v>
      </c>
      <c r="D61" s="464"/>
      <c r="E61" s="464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5">
        <v>1</v>
      </c>
      <c r="V61" s="466"/>
      <c r="W61" s="457"/>
      <c r="X61" s="458"/>
      <c r="Y61" s="201"/>
      <c r="Z61" s="201"/>
      <c r="AA61" s="201"/>
      <c r="AM61" s="186"/>
      <c r="AN61" s="186"/>
      <c r="AO61" s="187" t="s">
        <v>2160</v>
      </c>
      <c r="AP61" s="187"/>
      <c r="AQ61" s="194">
        <f>F28-F14</f>
        <v>0</v>
      </c>
      <c r="AR61" s="187" t="e">
        <f>IF($AX$66&gt;$AM$37,$AN$37,)*IF($AN$58&lt;2,1,0)</f>
        <v>#N/A</v>
      </c>
      <c r="AS61" s="187" t="e">
        <f>IF($AX$65&gt;$AM$37,$AN$37,)*IF($AN$58&lt;2,1,0)</f>
        <v>#N/A</v>
      </c>
      <c r="AT61" s="187" t="e">
        <f>IF($AX$64&gt;$AM$37,$AN$37,)*IF($AN$58&lt;2,1,0)</f>
        <v>#N/A</v>
      </c>
      <c r="AU61" s="187" t="e">
        <f>IF($AX$63&gt;$AM$37,$AN$37,)*IF($AN$58&lt;2,1,0)</f>
        <v>#N/A</v>
      </c>
      <c r="AV61" s="187" t="e">
        <f>IF($AX$62&gt;$AM$37,$AN$37,)*IF($AN$58&lt;2,1,0)</f>
        <v>#N/A</v>
      </c>
      <c r="AW61" s="187" t="e">
        <f>IF($AX$61&gt;$AM$37,$AN$37,)*IF($AN$58&lt;2,1,0)</f>
        <v>#N/A</v>
      </c>
      <c r="AX61" s="195" t="e">
        <f>AQ61-($AC$33-IF($BB$45&lt;$BB$44,0,$F$11))</f>
        <v>#N/A</v>
      </c>
      <c r="AY61" s="186"/>
      <c r="AZ61" s="186"/>
      <c r="BA61" s="186"/>
      <c r="BB61" s="186"/>
    </row>
    <row r="62" spans="2:54" ht="25.5" customHeight="1">
      <c r="B62" s="190" t="e">
        <f>VLOOKUP(I31,CHOOSE(IF(AR22="Серебристый",1,IF(AR22="Белый",2,3)),AM74:AT126,AM131:AT136,AM141:AT146),MATCH(AO20,AM73:AT73,0),0)</f>
        <v>#N/A</v>
      </c>
      <c r="C62" s="459" t="e">
        <f>VLOOKUP(B62,Цены!$A:$B,2,0)</f>
        <v>#N/A</v>
      </c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60">
        <v>1</v>
      </c>
      <c r="V62" s="461"/>
      <c r="W62" s="453" t="s">
        <v>3335</v>
      </c>
      <c r="X62" s="454"/>
      <c r="Y62" s="201"/>
      <c r="Z62" s="201"/>
      <c r="AA62" s="201"/>
      <c r="AM62" s="186"/>
      <c r="AN62" s="186"/>
      <c r="AO62" s="187" t="s">
        <v>2160</v>
      </c>
      <c r="AP62" s="187"/>
      <c r="AQ62" s="194">
        <f>F29-IF(F28&lt;1,$F$11,$F$12)</f>
        <v>0</v>
      </c>
      <c r="AR62" s="187" t="e">
        <f>IF($AX$66&gt;$AM$38,$AN$38,)</f>
        <v>#N/A</v>
      </c>
      <c r="AS62" s="187" t="e">
        <f>IF($AX$65&gt;$AM$38,$AN$38,)</f>
        <v>#N/A</v>
      </c>
      <c r="AT62" s="187" t="e">
        <f>IF($AX$64&gt;$AM$38,$AN$38,)</f>
        <v>#N/A</v>
      </c>
      <c r="AU62" s="187" t="e">
        <f>IF($AX$63&gt;$AM$38,$AN$38,)</f>
        <v>#N/A</v>
      </c>
      <c r="AV62" s="187" t="e">
        <f>IF($AX$62&gt;$AM$38,$AN$38,)</f>
        <v>#N/A</v>
      </c>
      <c r="AW62" s="187" t="e">
        <f>IF($AX$61&gt;$AM$38,$AN$38,)</f>
        <v>#N/A</v>
      </c>
      <c r="AX62" s="195" t="e">
        <f t="shared" ref="AX62:AX65" si="9">AQ62-($AC$33-IF($BB$45&lt;$BB$44,0,$F$11))</f>
        <v>#N/A</v>
      </c>
      <c r="AY62" s="186"/>
      <c r="AZ62" s="186"/>
      <c r="BA62" s="186"/>
      <c r="BB62" s="186"/>
    </row>
    <row r="63" spans="2:54" ht="25.5" customHeight="1">
      <c r="B63" s="191" t="e">
        <f>VLOOKUP($AO$20,$AM$149:$AQ$155,MATCH($AO$6,$AM$148:$AQ$148,0),0)</f>
        <v>#N/A</v>
      </c>
      <c r="C63" s="463" t="str">
        <f>IFERROR(VLOOKUP(B63,Цены!$A:$B,2,0),"-")</f>
        <v>-</v>
      </c>
      <c r="D63" s="463"/>
      <c r="E63" s="463"/>
      <c r="F63" s="463"/>
      <c r="G63" s="463"/>
      <c r="H63" s="463"/>
      <c r="I63" s="463"/>
      <c r="J63" s="463"/>
      <c r="K63" s="463"/>
      <c r="L63" s="463"/>
      <c r="M63" s="463"/>
      <c r="N63" s="463"/>
      <c r="O63" s="463"/>
      <c r="P63" s="463"/>
      <c r="Q63" s="463"/>
      <c r="R63" s="463"/>
      <c r="S63" s="463"/>
      <c r="T63" s="463"/>
      <c r="U63" s="462">
        <v>1</v>
      </c>
      <c r="V63" s="359"/>
      <c r="W63" s="455"/>
      <c r="X63" s="456"/>
      <c r="Y63" s="201"/>
      <c r="Z63" s="201"/>
      <c r="AA63" s="201"/>
      <c r="AM63" s="186"/>
      <c r="AN63" s="186"/>
      <c r="AO63" s="187" t="s">
        <v>2160</v>
      </c>
      <c r="AP63" s="187"/>
      <c r="AQ63" s="194">
        <f t="shared" ref="AQ63:AQ65" si="10">F30-IF(F29&lt;1,$F$11,$F$12)</f>
        <v>0</v>
      </c>
      <c r="AR63" s="187" t="e">
        <f>IF($AX$66&gt;$AM$39,$AN$39,)</f>
        <v>#N/A</v>
      </c>
      <c r="AS63" s="187" t="e">
        <f>IF($AX$65&gt;$AM$39,$AN$39,)</f>
        <v>#N/A</v>
      </c>
      <c r="AT63" s="187" t="e">
        <f>IF($AX$64&gt;$AM$39,$AN$39,)</f>
        <v>#N/A</v>
      </c>
      <c r="AU63" s="187" t="e">
        <f>IF($AX$63&gt;$AM$39,$AN$39,)</f>
        <v>#N/A</v>
      </c>
      <c r="AV63" s="187" t="e">
        <f>IF($AX$62&gt;$AM$39,$AN$39,)</f>
        <v>#N/A</v>
      </c>
      <c r="AW63" s="187" t="e">
        <f>IF($AX$61&gt;$AM$39,$AN$39,)</f>
        <v>#N/A</v>
      </c>
      <c r="AX63" s="195" t="e">
        <f t="shared" si="9"/>
        <v>#N/A</v>
      </c>
      <c r="AY63" s="186"/>
      <c r="AZ63" s="186"/>
      <c r="BA63" s="186"/>
      <c r="BB63" s="186"/>
    </row>
    <row r="64" spans="2:54" ht="25.5" customHeight="1" thickBot="1">
      <c r="B64" s="192" t="e">
        <f>VLOOKUP($AO$20,$AM$158:$AQ$164,MATCH($AO$6,$AM$148:$AQ$148,0),0)</f>
        <v>#N/A</v>
      </c>
      <c r="C64" s="464" t="str">
        <f>IFERROR(VLOOKUP(B64,Цены!$A:$B,2,0),"-")</f>
        <v>-</v>
      </c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5">
        <v>1</v>
      </c>
      <c r="V64" s="466"/>
      <c r="W64" s="457"/>
      <c r="X64" s="458"/>
      <c r="Y64" s="201"/>
      <c r="Z64" s="201"/>
      <c r="AA64" s="201"/>
      <c r="AM64" s="186"/>
      <c r="AN64" s="186"/>
      <c r="AO64" s="187" t="s">
        <v>2160</v>
      </c>
      <c r="AP64" s="187"/>
      <c r="AQ64" s="194">
        <f t="shared" si="10"/>
        <v>0</v>
      </c>
      <c r="AR64" s="187" t="e">
        <f>IF($AX$66&gt;$AM$40,$AN$40,)</f>
        <v>#N/A</v>
      </c>
      <c r="AS64" s="187" t="e">
        <f>IF($AX$65&gt;$AM$40,$AN$40,)</f>
        <v>#N/A</v>
      </c>
      <c r="AT64" s="187" t="e">
        <f>IF($AX$64&gt;$AM$40,$AN$40,)</f>
        <v>#N/A</v>
      </c>
      <c r="AU64" s="187" t="e">
        <f>IF($AX$63&gt;$AM$40,$AN$40,)</f>
        <v>#N/A</v>
      </c>
      <c r="AV64" s="187" t="e">
        <f>IF($AX$62&gt;$AM$40,$AN$40,)</f>
        <v>#N/A</v>
      </c>
      <c r="AW64" s="187" t="e">
        <f>IF($AX$61&gt;$AM$40,$AN$40,)</f>
        <v>#N/A</v>
      </c>
      <c r="AX64" s="195" t="e">
        <f t="shared" si="9"/>
        <v>#N/A</v>
      </c>
      <c r="AY64" s="186"/>
      <c r="AZ64" s="186"/>
      <c r="BA64" s="186"/>
      <c r="BB64" s="186"/>
    </row>
    <row r="65" spans="2:54" ht="25.5" customHeight="1">
      <c r="B65" s="190" t="e">
        <f>VLOOKUP(I30,CHOOSE(IF(AR22="Серебристый",1,IF(AR22="Белый",2,3)),AM74:AT126,AM131:AT136,AM141:AT146),MATCH(AO20,AM73:AT73,0),0)</f>
        <v>#N/A</v>
      </c>
      <c r="C65" s="459" t="e">
        <f>VLOOKUP(B65,Цены!$A:$B,2,0)</f>
        <v>#N/A</v>
      </c>
      <c r="D65" s="459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60">
        <v>1</v>
      </c>
      <c r="V65" s="461"/>
      <c r="W65" s="453" t="s">
        <v>3336</v>
      </c>
      <c r="X65" s="454"/>
      <c r="Y65" s="201"/>
      <c r="Z65" s="201"/>
      <c r="AA65" s="201"/>
      <c r="AM65" s="186"/>
      <c r="AN65" s="186"/>
      <c r="AO65" s="187" t="s">
        <v>2160</v>
      </c>
      <c r="AP65" s="187"/>
      <c r="AQ65" s="194">
        <f t="shared" si="10"/>
        <v>0</v>
      </c>
      <c r="AR65" s="187" t="e">
        <f>IF($AX$66&gt;$AM$41,$AN$41,)*IF($AN$58&lt;2,1,0)</f>
        <v>#N/A</v>
      </c>
      <c r="AS65" s="187" t="e">
        <f>IF($AX$65&gt;$AM$41,$AN$41,)*IF($AN$58&lt;2,1,0)</f>
        <v>#N/A</v>
      </c>
      <c r="AT65" s="187" t="e">
        <f>IF($AX$64&gt;$AM$41,$AN$41,)*IF($AN$58&lt;2,1,0)</f>
        <v>#N/A</v>
      </c>
      <c r="AU65" s="187" t="e">
        <f>IF($AX$63&gt;$AM$41,$AN$41,)*IF($AN$58&lt;2,1,0)</f>
        <v>#N/A</v>
      </c>
      <c r="AV65" s="187" t="e">
        <f>IF($AX$62&gt;$AM$41,$AN$41,)*IF($AN$58&lt;2,1,0)</f>
        <v>#N/A</v>
      </c>
      <c r="AW65" s="187" t="e">
        <f>IF($AX$61&gt;$AM$41,$AN$41,)*IF($AN$58&lt;2,1,0)</f>
        <v>#N/A</v>
      </c>
      <c r="AX65" s="195" t="e">
        <f t="shared" si="9"/>
        <v>#N/A</v>
      </c>
      <c r="AY65" s="186"/>
      <c r="AZ65" s="186"/>
      <c r="BA65" s="186"/>
      <c r="BB65" s="186"/>
    </row>
    <row r="66" spans="2:54" ht="25.5" customHeight="1">
      <c r="B66" s="191" t="e">
        <f>VLOOKUP($AO$20,$AM$149:$AQ$155,MATCH($AO$6,$AM$148:$AQ$148,0),0)</f>
        <v>#N/A</v>
      </c>
      <c r="C66" s="463" t="str">
        <f>IFERROR(VLOOKUP(B66,Цены!$A:$B,2,0),"-")</f>
        <v>-</v>
      </c>
      <c r="D66" s="463"/>
      <c r="E66" s="463"/>
      <c r="F66" s="463"/>
      <c r="G66" s="463"/>
      <c r="H66" s="463"/>
      <c r="I66" s="463"/>
      <c r="J66" s="463"/>
      <c r="K66" s="463"/>
      <c r="L66" s="463"/>
      <c r="M66" s="463"/>
      <c r="N66" s="463"/>
      <c r="O66" s="463"/>
      <c r="P66" s="463"/>
      <c r="Q66" s="463"/>
      <c r="R66" s="463"/>
      <c r="S66" s="463"/>
      <c r="T66" s="463"/>
      <c r="U66" s="462">
        <v>1</v>
      </c>
      <c r="V66" s="359"/>
      <c r="W66" s="455"/>
      <c r="X66" s="456"/>
      <c r="Y66" s="201"/>
      <c r="Z66" s="201"/>
      <c r="AA66" s="201"/>
      <c r="AM66" s="186"/>
      <c r="AN66" s="186"/>
      <c r="AO66" s="187" t="s">
        <v>2160</v>
      </c>
      <c r="AP66" s="187"/>
      <c r="AQ66" s="194">
        <f>F33-F11</f>
        <v>0</v>
      </c>
      <c r="AR66" s="187"/>
      <c r="AS66" s="187"/>
      <c r="AT66" s="187"/>
      <c r="AU66" s="187"/>
      <c r="AV66" s="187"/>
      <c r="AW66" s="187"/>
      <c r="AX66" s="195" t="e">
        <f>AQ66-($AC$33-IF(BB45&lt;BB44,0,$F$11))</f>
        <v>#N/A</v>
      </c>
      <c r="AY66" s="186"/>
      <c r="AZ66" s="186"/>
      <c r="BA66" s="186"/>
      <c r="BB66" s="186"/>
    </row>
    <row r="67" spans="2:54" ht="25.5" customHeight="1" thickBot="1">
      <c r="B67" s="192" t="e">
        <f>VLOOKUP($AO$20,$AM$158:$AQ$164,MATCH($AO$6,$AM$148:$AQ$148,0),0)</f>
        <v>#N/A</v>
      </c>
      <c r="C67" s="464" t="str">
        <f>IFERROR(VLOOKUP(B67,Цены!$A:$B,2,0),"-")</f>
        <v>-</v>
      </c>
      <c r="D67" s="464"/>
      <c r="E67" s="464"/>
      <c r="F67" s="464"/>
      <c r="G67" s="464"/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5">
        <v>1</v>
      </c>
      <c r="V67" s="466"/>
      <c r="W67" s="457"/>
      <c r="X67" s="458"/>
      <c r="Y67" s="201"/>
      <c r="Z67" s="201"/>
      <c r="AA67" s="201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</row>
    <row r="68" spans="2:54" ht="25.95" customHeight="1">
      <c r="B68" s="190" t="e">
        <f>VLOOKUP(I29,CHOOSE(IF(AR22="Серебристый",1,IF(AR22="Белый",2,3)),AM74:AT126,AM131:AT136,AM141:AT146),MATCH(AO20,AM73:AT73,0),0)</f>
        <v>#N/A</v>
      </c>
      <c r="C68" s="459" t="e">
        <f>VLOOKUP(B68,Цены!$A:$B,2,0)</f>
        <v>#N/A</v>
      </c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60">
        <v>1</v>
      </c>
      <c r="V68" s="461"/>
      <c r="W68" s="453" t="s">
        <v>3337</v>
      </c>
      <c r="X68" s="454"/>
      <c r="Y68" s="201"/>
      <c r="Z68" s="201"/>
      <c r="AA68" s="201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</row>
    <row r="69" spans="2:54" ht="25.95" customHeight="1">
      <c r="B69" s="191" t="e">
        <f>VLOOKUP($AO$20,$AM$149:$AQ$155,MATCH($AO$6,$AM$148:$AQ$148,0),0)</f>
        <v>#N/A</v>
      </c>
      <c r="C69" s="463" t="str">
        <f>IFERROR(VLOOKUP(B69,Цены!$A:$B,2,0),"-")</f>
        <v>-</v>
      </c>
      <c r="D69" s="463"/>
      <c r="E69" s="463"/>
      <c r="F69" s="463"/>
      <c r="G69" s="463"/>
      <c r="H69" s="463"/>
      <c r="I69" s="463"/>
      <c r="J69" s="463"/>
      <c r="K69" s="463"/>
      <c r="L69" s="463"/>
      <c r="M69" s="463"/>
      <c r="N69" s="463"/>
      <c r="O69" s="463"/>
      <c r="P69" s="463"/>
      <c r="Q69" s="463"/>
      <c r="R69" s="463"/>
      <c r="S69" s="463"/>
      <c r="T69" s="463"/>
      <c r="U69" s="462">
        <v>1</v>
      </c>
      <c r="V69" s="359"/>
      <c r="W69" s="455"/>
      <c r="X69" s="456"/>
      <c r="Y69" s="201"/>
      <c r="Z69" s="201"/>
      <c r="AA69" s="201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</row>
    <row r="70" spans="2:54" ht="25.95" customHeight="1" thickBot="1">
      <c r="B70" s="192" t="e">
        <f>VLOOKUP($AO$20,$AM$158:$AQ$164,MATCH($AO$6,$AM$148:$AQ$148,0),0)</f>
        <v>#N/A</v>
      </c>
      <c r="C70" s="464" t="str">
        <f>IFERROR(VLOOKUP(B70,Цены!$A:$B,2,0),"-")</f>
        <v>-</v>
      </c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5">
        <v>1</v>
      </c>
      <c r="V70" s="466"/>
      <c r="W70" s="457"/>
      <c r="X70" s="458"/>
      <c r="Y70" s="201"/>
      <c r="Z70" s="201"/>
      <c r="AA70" s="201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</row>
    <row r="71" spans="2:54" ht="25.95" customHeight="1">
      <c r="B71" s="190" t="e">
        <f>VLOOKUP(I28,CHOOSE(IF(AR22="Серебристый",1,IF(AR22="Белый",2,3)),AM74:AT126,AM131:AT136,AM141:AT146),MATCH(AO20,AM73:AT73,0),0)</f>
        <v>#N/A</v>
      </c>
      <c r="C71" s="459" t="e">
        <f>VLOOKUP(B71,Цены!$A:$B,2,0)</f>
        <v>#N/A</v>
      </c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60">
        <v>1</v>
      </c>
      <c r="V71" s="461"/>
      <c r="W71" s="453" t="s">
        <v>3338</v>
      </c>
      <c r="X71" s="454"/>
      <c r="Y71" s="201"/>
      <c r="Z71" s="201"/>
      <c r="AA71" s="201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</row>
    <row r="72" spans="2:54" ht="25.95" customHeight="1">
      <c r="B72" s="191" t="e">
        <f>VLOOKUP($AO$20,$AM$149:$AQ$155,MATCH($AO$6,$AM$148:$AQ$148,0),0)</f>
        <v>#N/A</v>
      </c>
      <c r="C72" s="463" t="str">
        <f>IFERROR(VLOOKUP(B72,Цены!$A:$B,2,0),"-")</f>
        <v>-</v>
      </c>
      <c r="D72" s="463"/>
      <c r="E72" s="463"/>
      <c r="F72" s="463"/>
      <c r="G72" s="463"/>
      <c r="H72" s="463"/>
      <c r="I72" s="463"/>
      <c r="J72" s="463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2">
        <v>1</v>
      </c>
      <c r="V72" s="359"/>
      <c r="W72" s="455"/>
      <c r="X72" s="456"/>
      <c r="Y72" s="201"/>
      <c r="Z72" s="201"/>
      <c r="AA72" s="201"/>
      <c r="AN72" s="183"/>
      <c r="AO72" s="183" t="s">
        <v>2193</v>
      </c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</row>
    <row r="73" spans="2:54" ht="25.95" customHeight="1" thickBot="1">
      <c r="B73" s="192" t="e">
        <f>VLOOKUP($AO$20,$AM$158:$AQ$164,MATCH($AO$6,$AM$148:$AQ$148,0),0)</f>
        <v>#N/A</v>
      </c>
      <c r="C73" s="464" t="str">
        <f>IFERROR(VLOOKUP(B73,Цены!$A:$B,2,0),"-")</f>
        <v>-</v>
      </c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5">
        <v>1</v>
      </c>
      <c r="V73" s="466"/>
      <c r="W73" s="457"/>
      <c r="X73" s="458"/>
      <c r="Y73" s="201"/>
      <c r="Z73" s="201"/>
      <c r="AA73" s="201"/>
      <c r="AM73" s="67"/>
      <c r="AN73" s="196">
        <v>270</v>
      </c>
      <c r="AO73" s="196">
        <v>300</v>
      </c>
      <c r="AP73" s="196">
        <v>350</v>
      </c>
      <c r="AQ73" s="196">
        <v>400</v>
      </c>
      <c r="AR73" s="196">
        <v>450</v>
      </c>
      <c r="AS73" s="196">
        <v>500</v>
      </c>
      <c r="AT73" s="196">
        <v>550</v>
      </c>
      <c r="AU73" s="183"/>
      <c r="AV73" s="183"/>
      <c r="AW73" s="183"/>
      <c r="AX73" s="183"/>
      <c r="AY73" s="183"/>
      <c r="AZ73" s="183"/>
      <c r="BA73" s="183"/>
      <c r="BB73" s="183"/>
    </row>
    <row r="74" spans="2:54">
      <c r="AM74" s="196">
        <v>0</v>
      </c>
      <c r="AN74" s="196" t="s">
        <v>1902</v>
      </c>
      <c r="AO74" s="196" t="s">
        <v>1902</v>
      </c>
      <c r="AP74" s="196" t="s">
        <v>1902</v>
      </c>
      <c r="AQ74" s="196" t="s">
        <v>1902</v>
      </c>
      <c r="AR74" s="196" t="s">
        <v>1902</v>
      </c>
      <c r="AS74" s="196" t="s">
        <v>1902</v>
      </c>
      <c r="AT74" s="196" t="s">
        <v>1902</v>
      </c>
      <c r="AU74" s="183"/>
      <c r="AV74" s="183"/>
      <c r="AW74" s="183"/>
      <c r="AX74" s="183"/>
      <c r="AY74" s="183"/>
      <c r="AZ74" s="183"/>
      <c r="BA74" s="183"/>
      <c r="BB74" s="183"/>
    </row>
    <row r="75" spans="2:54">
      <c r="B75" s="551" t="s">
        <v>3418</v>
      </c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AM75" s="196"/>
      <c r="AN75" s="196"/>
      <c r="AO75" s="196"/>
      <c r="AP75" s="196"/>
      <c r="AQ75" s="196"/>
      <c r="AR75" s="196"/>
      <c r="AS75" s="196"/>
      <c r="AT75" s="196"/>
      <c r="AU75" s="183"/>
      <c r="AV75" s="183"/>
      <c r="AW75" s="183"/>
      <c r="AX75" s="183"/>
      <c r="AY75" s="183"/>
      <c r="AZ75" s="183"/>
      <c r="BA75" s="183"/>
      <c r="BB75" s="183"/>
    </row>
    <row r="76" spans="2:54">
      <c r="B76" s="551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  <c r="AM76" s="196"/>
      <c r="AN76" s="196"/>
      <c r="AO76" s="196"/>
      <c r="AP76" s="196"/>
      <c r="AQ76" s="196"/>
      <c r="AR76" s="196"/>
      <c r="AS76" s="196"/>
      <c r="AT76" s="196"/>
      <c r="AU76" s="183"/>
      <c r="AV76" s="183"/>
      <c r="AW76" s="183"/>
      <c r="AX76" s="183"/>
      <c r="AY76" s="183"/>
      <c r="AZ76" s="183"/>
      <c r="BA76" s="183"/>
      <c r="BB76" s="183"/>
    </row>
    <row r="77" spans="2:54">
      <c r="B77" s="551"/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AM77" s="196"/>
      <c r="AN77" s="196"/>
      <c r="AO77" s="196"/>
      <c r="AP77" s="196"/>
      <c r="AQ77" s="196"/>
      <c r="AR77" s="196"/>
      <c r="AS77" s="196"/>
      <c r="AT77" s="196"/>
      <c r="AU77" s="183"/>
      <c r="AV77" s="183"/>
      <c r="AW77" s="183"/>
      <c r="AX77" s="183"/>
      <c r="AY77" s="183"/>
      <c r="AZ77" s="183"/>
      <c r="BA77" s="183"/>
      <c r="BB77" s="183"/>
    </row>
    <row r="78" spans="2:54"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AM78" s="196"/>
      <c r="AN78" s="196"/>
      <c r="AO78" s="196"/>
      <c r="AP78" s="196"/>
      <c r="AQ78" s="196"/>
      <c r="AR78" s="196"/>
      <c r="AS78" s="196"/>
      <c r="AT78" s="196"/>
      <c r="AU78" s="183"/>
      <c r="AV78" s="183"/>
      <c r="AW78" s="183"/>
      <c r="AX78" s="183"/>
      <c r="AY78" s="183"/>
      <c r="AZ78" s="183"/>
      <c r="BA78" s="183"/>
      <c r="BB78" s="183"/>
    </row>
    <row r="79" spans="2:54">
      <c r="B79" s="551"/>
      <c r="C79" s="551"/>
      <c r="D79" s="551"/>
      <c r="E79" s="551"/>
      <c r="F79" s="551"/>
      <c r="G79" s="551"/>
      <c r="H79" s="551"/>
      <c r="I79" s="551"/>
      <c r="J79" s="551"/>
      <c r="K79" s="551"/>
      <c r="L79" s="551"/>
      <c r="M79" s="551"/>
      <c r="AM79" s="196"/>
      <c r="AN79" s="196"/>
      <c r="AO79" s="196"/>
      <c r="AP79" s="196"/>
      <c r="AQ79" s="196"/>
      <c r="AR79" s="196"/>
      <c r="AS79" s="196"/>
      <c r="AT79" s="196"/>
      <c r="AU79" s="183"/>
      <c r="AV79" s="183"/>
      <c r="AW79" s="183"/>
      <c r="AX79" s="183"/>
      <c r="AY79" s="183"/>
      <c r="AZ79" s="183"/>
      <c r="BA79" s="183"/>
      <c r="BB79" s="183"/>
    </row>
    <row r="80" spans="2:54">
      <c r="B80" s="551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AM80" s="196"/>
      <c r="AN80" s="196"/>
      <c r="AO80" s="196"/>
      <c r="AP80" s="196"/>
      <c r="AQ80" s="196"/>
      <c r="AR80" s="196"/>
      <c r="AS80" s="196"/>
      <c r="AT80" s="196"/>
      <c r="AU80" s="183"/>
      <c r="AV80" s="183"/>
      <c r="AW80" s="183"/>
      <c r="AX80" s="183"/>
      <c r="AY80" s="183"/>
      <c r="AZ80" s="183"/>
      <c r="BA80" s="183"/>
      <c r="BB80" s="183"/>
    </row>
    <row r="81" spans="2:54">
      <c r="B81" s="551"/>
      <c r="C81" s="551"/>
      <c r="D81" s="551"/>
      <c r="E81" s="551"/>
      <c r="F81" s="551"/>
      <c r="G81" s="551"/>
      <c r="H81" s="551"/>
      <c r="I81" s="551"/>
      <c r="J81" s="551"/>
      <c r="K81" s="551"/>
      <c r="L81" s="551"/>
      <c r="M81" s="551"/>
      <c r="AM81" s="196"/>
      <c r="AN81" s="196"/>
      <c r="AO81" s="196"/>
      <c r="AP81" s="196"/>
      <c r="AQ81" s="196"/>
      <c r="AR81" s="196"/>
      <c r="AS81" s="196"/>
      <c r="AT81" s="196"/>
      <c r="AU81" s="183"/>
      <c r="AV81" s="183"/>
      <c r="AW81" s="183"/>
      <c r="AX81" s="183"/>
      <c r="AY81" s="183"/>
      <c r="AZ81" s="183"/>
      <c r="BA81" s="183"/>
      <c r="BB81" s="183"/>
    </row>
    <row r="82" spans="2:54">
      <c r="B82" s="551"/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AM82" s="196"/>
      <c r="AN82" s="196"/>
      <c r="AO82" s="196"/>
      <c r="AP82" s="196"/>
      <c r="AQ82" s="196"/>
      <c r="AR82" s="196"/>
      <c r="AS82" s="196"/>
      <c r="AT82" s="196"/>
      <c r="AU82" s="183"/>
      <c r="AV82" s="183"/>
      <c r="AW82" s="183"/>
      <c r="AX82" s="183"/>
      <c r="AY82" s="183"/>
      <c r="AZ82" s="183"/>
      <c r="BA82" s="183"/>
      <c r="BB82" s="183"/>
    </row>
    <row r="83" spans="2:54">
      <c r="AM83" s="196"/>
      <c r="AN83" s="196"/>
      <c r="AO83" s="196"/>
      <c r="AP83" s="196"/>
      <c r="AQ83" s="196"/>
      <c r="AR83" s="196"/>
      <c r="AS83" s="196"/>
      <c r="AT83" s="196"/>
      <c r="AU83" s="183"/>
      <c r="AV83" s="183"/>
      <c r="AW83" s="183"/>
      <c r="AX83" s="183"/>
      <c r="AY83" s="183"/>
      <c r="AZ83" s="183"/>
      <c r="BA83" s="183"/>
      <c r="BB83" s="183"/>
    </row>
    <row r="84" spans="2:54">
      <c r="AM84" s="196"/>
      <c r="AN84" s="196"/>
      <c r="AO84" s="196"/>
      <c r="AP84" s="196"/>
      <c r="AQ84" s="196"/>
      <c r="AR84" s="196"/>
      <c r="AS84" s="196"/>
      <c r="AT84" s="196"/>
      <c r="AU84" s="183"/>
      <c r="AV84" s="183"/>
      <c r="AW84" s="183"/>
      <c r="AX84" s="183"/>
      <c r="AY84" s="183"/>
      <c r="AZ84" s="183"/>
      <c r="BA84" s="183"/>
      <c r="BB84" s="183"/>
    </row>
    <row r="85" spans="2:54">
      <c r="AM85" s="196"/>
      <c r="AN85" s="196"/>
      <c r="AO85" s="196"/>
      <c r="AP85" s="196"/>
      <c r="AQ85" s="196"/>
      <c r="AR85" s="196"/>
      <c r="AS85" s="196"/>
      <c r="AT85" s="196"/>
      <c r="AU85" s="183"/>
      <c r="AV85" s="183"/>
      <c r="AW85" s="183"/>
      <c r="AX85" s="183"/>
      <c r="AY85" s="183"/>
      <c r="AZ85" s="183"/>
      <c r="BA85" s="183"/>
      <c r="BB85" s="183"/>
    </row>
    <row r="86" spans="2:54">
      <c r="AM86" s="196"/>
      <c r="AN86" s="196"/>
      <c r="AO86" s="196"/>
      <c r="AP86" s="196"/>
      <c r="AQ86" s="196"/>
      <c r="AR86" s="196"/>
      <c r="AS86" s="196"/>
      <c r="AT86" s="196"/>
      <c r="AU86" s="183"/>
      <c r="AV86" s="183"/>
      <c r="AW86" s="183"/>
      <c r="AX86" s="183"/>
      <c r="AY86" s="183"/>
      <c r="AZ86" s="183"/>
      <c r="BA86" s="183"/>
      <c r="BB86" s="183"/>
    </row>
    <row r="87" spans="2:54">
      <c r="AM87" s="196"/>
      <c r="AN87" s="196"/>
      <c r="AO87" s="196"/>
      <c r="AP87" s="196"/>
      <c r="AQ87" s="196"/>
      <c r="AR87" s="196"/>
      <c r="AS87" s="196"/>
      <c r="AT87" s="196"/>
      <c r="AU87" s="183"/>
      <c r="AV87" s="183"/>
      <c r="AW87" s="183"/>
      <c r="AX87" s="183"/>
      <c r="AY87" s="183"/>
      <c r="AZ87" s="183"/>
      <c r="BA87" s="183"/>
      <c r="BB87" s="183"/>
    </row>
    <row r="88" spans="2:54">
      <c r="AM88" s="196"/>
      <c r="AN88" s="196"/>
      <c r="AO88" s="196"/>
      <c r="AP88" s="196"/>
      <c r="AQ88" s="196"/>
      <c r="AR88" s="196"/>
      <c r="AS88" s="196"/>
      <c r="AT88" s="196"/>
      <c r="AU88" s="183"/>
      <c r="AV88" s="183"/>
      <c r="AW88" s="183"/>
      <c r="AX88" s="183"/>
      <c r="AY88" s="183"/>
      <c r="AZ88" s="183"/>
      <c r="BA88" s="183"/>
      <c r="BB88" s="183"/>
    </row>
    <row r="89" spans="2:54">
      <c r="AM89" s="196"/>
      <c r="AN89" s="196"/>
      <c r="AO89" s="196"/>
      <c r="AP89" s="196"/>
      <c r="AQ89" s="196"/>
      <c r="AR89" s="196"/>
      <c r="AS89" s="196"/>
      <c r="AT89" s="196"/>
      <c r="AU89" s="183"/>
      <c r="AV89" s="183"/>
      <c r="AW89" s="183"/>
      <c r="AX89" s="183"/>
      <c r="AY89" s="183"/>
      <c r="AZ89" s="183"/>
      <c r="BA89" s="183"/>
      <c r="BB89" s="183"/>
    </row>
    <row r="90" spans="2:54">
      <c r="AM90" s="196"/>
      <c r="AN90" s="196"/>
      <c r="AO90" s="196"/>
      <c r="AP90" s="196"/>
      <c r="AQ90" s="196"/>
      <c r="AR90" s="196"/>
      <c r="AS90" s="196"/>
      <c r="AT90" s="196"/>
      <c r="AU90" s="183"/>
      <c r="AV90" s="183"/>
      <c r="AW90" s="183"/>
      <c r="AX90" s="183"/>
      <c r="AY90" s="183"/>
      <c r="AZ90" s="183"/>
      <c r="BA90" s="183"/>
      <c r="BB90" s="183"/>
    </row>
    <row r="91" spans="2:54">
      <c r="AM91" s="196"/>
      <c r="AN91" s="196"/>
      <c r="AO91" s="196"/>
      <c r="AP91" s="196"/>
      <c r="AQ91" s="196"/>
      <c r="AR91" s="196"/>
      <c r="AS91" s="196"/>
      <c r="AT91" s="196"/>
      <c r="AU91" s="183"/>
      <c r="AV91" s="183"/>
      <c r="AW91" s="183"/>
      <c r="AX91" s="183"/>
      <c r="AY91" s="183"/>
      <c r="AZ91" s="183"/>
      <c r="BA91" s="183"/>
      <c r="BB91" s="183"/>
    </row>
    <row r="92" spans="2:54">
      <c r="AM92" s="196"/>
      <c r="AN92" s="196"/>
      <c r="AO92" s="196"/>
      <c r="AP92" s="196"/>
      <c r="AQ92" s="196"/>
      <c r="AR92" s="196"/>
      <c r="AS92" s="196"/>
      <c r="AT92" s="196"/>
      <c r="AU92" s="183"/>
      <c r="AV92" s="183"/>
      <c r="AW92" s="183"/>
      <c r="AX92" s="183"/>
      <c r="AY92" s="183"/>
      <c r="AZ92" s="183"/>
      <c r="BA92" s="183"/>
      <c r="BB92" s="183"/>
    </row>
    <row r="93" spans="2:54">
      <c r="AM93" s="196"/>
      <c r="AN93" s="196"/>
      <c r="AO93" s="196"/>
      <c r="AP93" s="196"/>
      <c r="AQ93" s="196"/>
      <c r="AR93" s="196"/>
      <c r="AS93" s="196"/>
      <c r="AT93" s="196"/>
      <c r="AU93" s="183"/>
      <c r="AV93" s="183"/>
      <c r="AW93" s="183"/>
      <c r="AX93" s="183"/>
      <c r="AY93" s="183"/>
      <c r="AZ93" s="183"/>
      <c r="BA93" s="183"/>
      <c r="BB93" s="183"/>
    </row>
    <row r="94" spans="2:54">
      <c r="F94" s="555" t="e">
        <f>AC28</f>
        <v>#N/A</v>
      </c>
      <c r="G94" s="558"/>
      <c r="AM94" s="196"/>
      <c r="AN94" s="196"/>
      <c r="AO94" s="196"/>
      <c r="AP94" s="196"/>
      <c r="AQ94" s="196"/>
      <c r="AR94" s="196"/>
      <c r="AS94" s="196"/>
      <c r="AT94" s="196"/>
      <c r="AU94" s="183"/>
      <c r="AV94" s="183"/>
      <c r="AW94" s="183"/>
      <c r="AX94" s="183"/>
      <c r="AY94" s="183"/>
      <c r="AZ94" s="183"/>
      <c r="BA94" s="183"/>
      <c r="BB94" s="183"/>
    </row>
    <row r="95" spans="2:54">
      <c r="AM95" s="196"/>
      <c r="AN95" s="196"/>
      <c r="AO95" s="196"/>
      <c r="AP95" s="196"/>
      <c r="AQ95" s="196"/>
      <c r="AR95" s="196"/>
      <c r="AS95" s="196"/>
      <c r="AT95" s="196"/>
      <c r="AU95" s="183"/>
      <c r="AV95" s="183"/>
      <c r="AW95" s="183"/>
      <c r="AX95" s="183"/>
      <c r="AY95" s="183"/>
      <c r="AZ95" s="183"/>
      <c r="BA95" s="183"/>
      <c r="BB95" s="183"/>
    </row>
    <row r="96" spans="2:54">
      <c r="AM96" s="196"/>
      <c r="AN96" s="196"/>
      <c r="AO96" s="196"/>
      <c r="AP96" s="196"/>
      <c r="AQ96" s="196"/>
      <c r="AR96" s="196"/>
      <c r="AS96" s="196"/>
      <c r="AT96" s="196"/>
      <c r="AU96" s="183"/>
      <c r="AV96" s="183"/>
      <c r="AW96" s="183"/>
      <c r="AX96" s="183"/>
      <c r="AY96" s="183"/>
      <c r="AZ96" s="183"/>
      <c r="BA96" s="183"/>
      <c r="BB96" s="183"/>
    </row>
    <row r="97" spans="8:54">
      <c r="H97" s="552" t="e">
        <f>AC29</f>
        <v>#N/A</v>
      </c>
      <c r="I97" s="553"/>
      <c r="AM97" s="196"/>
      <c r="AN97" s="196"/>
      <c r="AO97" s="196"/>
      <c r="AP97" s="196"/>
      <c r="AQ97" s="196"/>
      <c r="AR97" s="196"/>
      <c r="AS97" s="196"/>
      <c r="AT97" s="196"/>
      <c r="AU97" s="183"/>
      <c r="AV97" s="183"/>
      <c r="AW97" s="183"/>
      <c r="AX97" s="183"/>
      <c r="AY97" s="183"/>
      <c r="AZ97" s="183"/>
      <c r="BA97" s="183"/>
      <c r="BB97" s="183"/>
    </row>
    <row r="98" spans="8:54">
      <c r="AM98" s="196"/>
      <c r="AN98" s="196"/>
      <c r="AO98" s="196"/>
      <c r="AP98" s="196"/>
      <c r="AQ98" s="196"/>
      <c r="AR98" s="196"/>
      <c r="AS98" s="196"/>
      <c r="AT98" s="196"/>
      <c r="AU98" s="183"/>
      <c r="AV98" s="183"/>
      <c r="AW98" s="183"/>
      <c r="AX98" s="183"/>
      <c r="AY98" s="183"/>
      <c r="AZ98" s="183"/>
      <c r="BA98" s="183"/>
      <c r="BB98" s="183"/>
    </row>
    <row r="99" spans="8:54">
      <c r="AM99" s="196"/>
      <c r="AN99" s="196"/>
      <c r="AO99" s="196"/>
      <c r="AP99" s="196"/>
      <c r="AQ99" s="196"/>
      <c r="AR99" s="196"/>
      <c r="AS99" s="196"/>
      <c r="AT99" s="196"/>
      <c r="AU99" s="183"/>
      <c r="AV99" s="183"/>
      <c r="AW99" s="183"/>
      <c r="AX99" s="183"/>
      <c r="AY99" s="183"/>
      <c r="AZ99" s="183"/>
      <c r="BA99" s="183"/>
      <c r="BB99" s="183"/>
    </row>
    <row r="100" spans="8:54">
      <c r="I100" s="555" t="e">
        <f>AC30</f>
        <v>#N/A</v>
      </c>
      <c r="J100" s="558"/>
      <c r="AM100" s="196"/>
      <c r="AN100" s="196"/>
      <c r="AO100" s="196"/>
      <c r="AP100" s="196"/>
      <c r="AQ100" s="196"/>
      <c r="AR100" s="196"/>
      <c r="AS100" s="196"/>
      <c r="AT100" s="196"/>
      <c r="AU100" s="183"/>
      <c r="AV100" s="183"/>
      <c r="AW100" s="183"/>
      <c r="AX100" s="183"/>
      <c r="AY100" s="183"/>
      <c r="AZ100" s="183"/>
      <c r="BA100" s="183"/>
      <c r="BB100" s="183"/>
    </row>
    <row r="101" spans="8:54">
      <c r="AM101" s="196"/>
      <c r="AN101" s="196"/>
      <c r="AO101" s="196"/>
      <c r="AP101" s="196"/>
      <c r="AQ101" s="196"/>
      <c r="AR101" s="196"/>
      <c r="AS101" s="196"/>
      <c r="AT101" s="196"/>
      <c r="AU101" s="183"/>
      <c r="AV101" s="183"/>
      <c r="AW101" s="183"/>
      <c r="AX101" s="183"/>
      <c r="AY101" s="183"/>
      <c r="AZ101" s="183"/>
      <c r="BA101" s="183"/>
      <c r="BB101" s="183"/>
    </row>
    <row r="102" spans="8:54">
      <c r="AM102" s="196"/>
      <c r="AN102" s="196"/>
      <c r="AO102" s="196"/>
      <c r="AP102" s="196"/>
      <c r="AQ102" s="196"/>
      <c r="AR102" s="196"/>
      <c r="AS102" s="196"/>
      <c r="AT102" s="196"/>
      <c r="AU102" s="183"/>
      <c r="AV102" s="183"/>
      <c r="AW102" s="183"/>
      <c r="AX102" s="183"/>
      <c r="AY102" s="183"/>
      <c r="AZ102" s="183"/>
      <c r="BA102" s="183"/>
      <c r="BB102" s="183"/>
    </row>
    <row r="103" spans="8:54">
      <c r="J103" s="555" t="e">
        <f>AC31</f>
        <v>#N/A</v>
      </c>
      <c r="K103" s="558"/>
      <c r="AM103" s="196"/>
      <c r="AN103" s="196"/>
      <c r="AO103" s="196"/>
      <c r="AP103" s="196"/>
      <c r="AQ103" s="196"/>
      <c r="AR103" s="196"/>
      <c r="AS103" s="196"/>
      <c r="AT103" s="196"/>
      <c r="AU103" s="183"/>
      <c r="AV103" s="183"/>
      <c r="AW103" s="183"/>
      <c r="AX103" s="183"/>
      <c r="AY103" s="183"/>
      <c r="AZ103" s="183"/>
      <c r="BA103" s="183"/>
      <c r="BB103" s="183"/>
    </row>
    <row r="104" spans="8:54">
      <c r="AM104" s="196"/>
      <c r="AN104" s="196"/>
      <c r="AO104" s="196"/>
      <c r="AP104" s="196"/>
      <c r="AQ104" s="196"/>
      <c r="AR104" s="196"/>
      <c r="AS104" s="196"/>
      <c r="AT104" s="196"/>
      <c r="AU104" s="183"/>
      <c r="AV104" s="183"/>
      <c r="AW104" s="183"/>
      <c r="AX104" s="183"/>
      <c r="AY104" s="183"/>
      <c r="AZ104" s="183"/>
      <c r="BA104" s="183"/>
      <c r="BB104" s="183"/>
    </row>
    <row r="105" spans="8:54">
      <c r="K105" s="556" t="e">
        <f>AC32</f>
        <v>#N/A</v>
      </c>
      <c r="L105" s="557"/>
      <c r="AM105" s="196"/>
      <c r="AN105" s="196"/>
      <c r="AO105" s="196"/>
      <c r="AP105" s="196"/>
      <c r="AQ105" s="196"/>
      <c r="AR105" s="196"/>
      <c r="AS105" s="196"/>
      <c r="AT105" s="196"/>
      <c r="AU105" s="183"/>
      <c r="AV105" s="183"/>
      <c r="AW105" s="183"/>
      <c r="AX105" s="183"/>
      <c r="AY105" s="183"/>
      <c r="AZ105" s="183"/>
      <c r="BA105" s="183"/>
      <c r="BB105" s="183"/>
    </row>
    <row r="106" spans="8:54">
      <c r="AM106" s="196"/>
      <c r="AN106" s="196"/>
      <c r="AO106" s="196"/>
      <c r="AP106" s="196"/>
      <c r="AQ106" s="196"/>
      <c r="AR106" s="196"/>
      <c r="AS106" s="196"/>
      <c r="AT106" s="196"/>
      <c r="AU106" s="183"/>
      <c r="AV106" s="183"/>
      <c r="AW106" s="183"/>
      <c r="AX106" s="183"/>
      <c r="AY106" s="183"/>
      <c r="AZ106" s="183"/>
      <c r="BA106" s="183"/>
      <c r="BB106" s="183"/>
    </row>
    <row r="107" spans="8:54">
      <c r="M107" s="555" t="e">
        <f>AC33</f>
        <v>#N/A</v>
      </c>
      <c r="N107" s="555"/>
      <c r="AM107" s="196"/>
      <c r="AN107" s="196"/>
      <c r="AO107" s="196"/>
      <c r="AP107" s="196"/>
      <c r="AQ107" s="196"/>
      <c r="AR107" s="196"/>
      <c r="AS107" s="196"/>
      <c r="AT107" s="196"/>
      <c r="AU107" s="183"/>
      <c r="AV107" s="183"/>
      <c r="AW107" s="183"/>
      <c r="AX107" s="183"/>
      <c r="AY107" s="183"/>
      <c r="AZ107" s="183"/>
      <c r="BA107" s="183"/>
      <c r="BB107" s="183"/>
    </row>
    <row r="108" spans="8:54">
      <c r="AM108" s="196"/>
      <c r="AN108" s="196"/>
      <c r="AO108" s="196"/>
      <c r="AP108" s="196"/>
      <c r="AQ108" s="196"/>
      <c r="AR108" s="196"/>
      <c r="AS108" s="196"/>
      <c r="AT108" s="196"/>
      <c r="AU108" s="183"/>
      <c r="AV108" s="183"/>
      <c r="AW108" s="183"/>
      <c r="AX108" s="183"/>
      <c r="AY108" s="183"/>
      <c r="AZ108" s="183"/>
      <c r="BA108" s="183"/>
      <c r="BB108" s="183"/>
    </row>
    <row r="109" spans="8:54">
      <c r="O109" s="555">
        <f>AF28</f>
        <v>37</v>
      </c>
      <c r="P109" s="555"/>
      <c r="AM109" s="196"/>
      <c r="AN109" s="196"/>
      <c r="AO109" s="196"/>
      <c r="AP109" s="196"/>
      <c r="AQ109" s="196"/>
      <c r="AR109" s="196"/>
      <c r="AS109" s="196"/>
      <c r="AT109" s="196"/>
      <c r="AU109" s="183"/>
      <c r="AV109" s="183"/>
      <c r="AW109" s="183"/>
      <c r="AX109" s="183"/>
      <c r="AY109" s="183"/>
      <c r="AZ109" s="183"/>
      <c r="BA109" s="183"/>
      <c r="BB109" s="183"/>
    </row>
    <row r="110" spans="8:54">
      <c r="AM110" s="196"/>
      <c r="AN110" s="196"/>
      <c r="AO110" s="196"/>
      <c r="AP110" s="196"/>
      <c r="AQ110" s="196"/>
      <c r="AR110" s="196"/>
      <c r="AS110" s="196"/>
      <c r="AT110" s="196"/>
      <c r="AU110" s="183"/>
      <c r="AV110" s="183"/>
      <c r="AW110" s="183"/>
      <c r="AX110" s="183"/>
      <c r="AY110" s="183"/>
      <c r="AZ110" s="183"/>
      <c r="BA110" s="183"/>
      <c r="BB110" s="183"/>
    </row>
    <row r="111" spans="8:54">
      <c r="P111" s="552">
        <f>AF29</f>
        <v>69</v>
      </c>
      <c r="Q111" s="552"/>
      <c r="AM111" s="196"/>
      <c r="AN111" s="196"/>
      <c r="AO111" s="196"/>
      <c r="AP111" s="196"/>
      <c r="AQ111" s="196"/>
      <c r="AR111" s="196"/>
      <c r="AS111" s="196"/>
      <c r="AT111" s="196"/>
      <c r="AU111" s="183"/>
      <c r="AV111" s="183"/>
      <c r="AW111" s="183"/>
      <c r="AX111" s="183"/>
      <c r="AY111" s="183"/>
      <c r="AZ111" s="183"/>
      <c r="BA111" s="183"/>
      <c r="BB111" s="183"/>
    </row>
    <row r="112" spans="8:54">
      <c r="AM112" s="196"/>
      <c r="AN112" s="196"/>
      <c r="AO112" s="196"/>
      <c r="AP112" s="196"/>
      <c r="AQ112" s="196"/>
      <c r="AR112" s="196"/>
      <c r="AS112" s="196"/>
      <c r="AT112" s="196"/>
      <c r="AU112" s="183"/>
      <c r="AV112" s="183"/>
      <c r="AW112" s="183"/>
      <c r="AX112" s="183"/>
      <c r="AY112" s="183"/>
      <c r="AZ112" s="183"/>
      <c r="BA112" s="183"/>
      <c r="BB112" s="183"/>
    </row>
    <row r="113" spans="2:54">
      <c r="AM113" s="196"/>
      <c r="AN113" s="196"/>
      <c r="AO113" s="196"/>
      <c r="AP113" s="196"/>
      <c r="AQ113" s="196"/>
      <c r="AR113" s="196"/>
      <c r="AS113" s="196"/>
      <c r="AT113" s="196"/>
      <c r="AU113" s="183"/>
      <c r="AV113" s="183"/>
      <c r="AW113" s="183"/>
      <c r="AX113" s="183"/>
      <c r="AY113" s="183"/>
      <c r="AZ113" s="183"/>
      <c r="BA113" s="183"/>
      <c r="BB113" s="183"/>
    </row>
    <row r="114" spans="2:54">
      <c r="S114" s="559" t="e">
        <f>AF30</f>
        <v>#N/A</v>
      </c>
      <c r="T114" s="560"/>
      <c r="AM114" s="196"/>
      <c r="AN114" s="196"/>
      <c r="AO114" s="196"/>
      <c r="AP114" s="196"/>
      <c r="AQ114" s="196"/>
      <c r="AR114" s="196"/>
      <c r="AS114" s="196"/>
      <c r="AT114" s="196"/>
      <c r="AU114" s="183"/>
      <c r="AV114" s="183"/>
      <c r="AW114" s="183"/>
      <c r="AX114" s="183"/>
      <c r="AY114" s="183"/>
      <c r="AZ114" s="183"/>
      <c r="BA114" s="183"/>
      <c r="BB114" s="183"/>
    </row>
    <row r="115" spans="2:54">
      <c r="AM115" s="196"/>
      <c r="AN115" s="196"/>
      <c r="AO115" s="196"/>
      <c r="AP115" s="196"/>
      <c r="AQ115" s="196"/>
      <c r="AR115" s="196"/>
      <c r="AS115" s="196"/>
      <c r="AT115" s="196"/>
      <c r="AU115" s="183"/>
      <c r="AV115" s="183"/>
      <c r="AW115" s="183"/>
      <c r="AX115" s="183"/>
      <c r="AY115" s="183"/>
      <c r="AZ115" s="183"/>
      <c r="BA115" s="183"/>
      <c r="BB115" s="183"/>
    </row>
    <row r="116" spans="2:54">
      <c r="T116" s="552" t="e">
        <f>AF31</f>
        <v>#N/A</v>
      </c>
      <c r="U116" s="553"/>
      <c r="AM116" s="196"/>
      <c r="AN116" s="196"/>
      <c r="AO116" s="196"/>
      <c r="AP116" s="196"/>
      <c r="AQ116" s="196"/>
      <c r="AR116" s="196"/>
      <c r="AS116" s="196"/>
      <c r="AT116" s="196"/>
      <c r="AU116" s="183"/>
      <c r="AV116" s="183"/>
      <c r="AW116" s="183"/>
      <c r="AX116" s="183"/>
      <c r="AY116" s="183"/>
      <c r="AZ116" s="183"/>
      <c r="BA116" s="183"/>
      <c r="BB116" s="183"/>
    </row>
    <row r="117" spans="2:54">
      <c r="AM117" s="196"/>
      <c r="AN117" s="196"/>
      <c r="AO117" s="196"/>
      <c r="AP117" s="196"/>
      <c r="AQ117" s="196"/>
      <c r="AR117" s="196"/>
      <c r="AS117" s="196"/>
      <c r="AT117" s="196"/>
      <c r="AU117" s="183"/>
      <c r="AV117" s="183"/>
      <c r="AW117" s="183"/>
      <c r="AX117" s="183"/>
      <c r="AY117" s="183"/>
      <c r="AZ117" s="183"/>
      <c r="BA117" s="183"/>
      <c r="BB117" s="183"/>
    </row>
    <row r="118" spans="2:54">
      <c r="AM118" s="196"/>
      <c r="AN118" s="196"/>
      <c r="AO118" s="196"/>
      <c r="AP118" s="196"/>
      <c r="AQ118" s="196"/>
      <c r="AR118" s="196"/>
      <c r="AS118" s="196"/>
      <c r="AT118" s="196"/>
      <c r="AU118" s="183"/>
      <c r="AV118" s="183"/>
      <c r="AW118" s="183"/>
      <c r="AX118" s="183"/>
      <c r="AY118" s="183"/>
      <c r="AZ118" s="183"/>
      <c r="BA118" s="183"/>
      <c r="BB118" s="183"/>
    </row>
    <row r="119" spans="2:54">
      <c r="AM119" s="196"/>
      <c r="AN119" s="196"/>
      <c r="AO119" s="196"/>
      <c r="AP119" s="196"/>
      <c r="AQ119" s="196"/>
      <c r="AR119" s="196"/>
      <c r="AS119" s="196"/>
      <c r="AT119" s="196"/>
      <c r="AU119" s="183"/>
      <c r="AV119" s="183"/>
      <c r="AW119" s="183"/>
      <c r="AX119" s="183"/>
      <c r="AY119" s="183"/>
      <c r="AZ119" s="183"/>
      <c r="BA119" s="183"/>
      <c r="BB119" s="183"/>
    </row>
    <row r="120" spans="2:54">
      <c r="AM120" s="196"/>
      <c r="AN120" s="196"/>
      <c r="AO120" s="196"/>
      <c r="AP120" s="196"/>
      <c r="AQ120" s="196"/>
      <c r="AR120" s="196"/>
      <c r="AS120" s="196"/>
      <c r="AT120" s="196"/>
      <c r="AU120" s="183"/>
      <c r="AV120" s="183"/>
      <c r="AW120" s="183"/>
      <c r="AX120" s="183"/>
      <c r="AY120" s="183"/>
      <c r="AZ120" s="183"/>
      <c r="BA120" s="183"/>
      <c r="BB120" s="183"/>
    </row>
    <row r="121" spans="2:54">
      <c r="AM121" s="196"/>
      <c r="AN121" s="196"/>
      <c r="AO121" s="196"/>
      <c r="AP121" s="196"/>
      <c r="AQ121" s="196"/>
      <c r="AR121" s="196"/>
      <c r="AS121" s="196"/>
      <c r="AT121" s="196"/>
      <c r="AU121" s="183"/>
      <c r="AV121" s="183"/>
      <c r="AW121" s="183"/>
      <c r="AX121" s="183"/>
      <c r="AY121" s="183"/>
      <c r="AZ121" s="183"/>
      <c r="BA121" s="183"/>
      <c r="BB121" s="183"/>
    </row>
    <row r="122" spans="2:54">
      <c r="B122" s="68"/>
      <c r="C122" s="68"/>
      <c r="D122" s="68"/>
      <c r="E122" s="68"/>
      <c r="F122" s="68"/>
      <c r="G122" s="68"/>
      <c r="H122" s="68"/>
      <c r="I122" s="68"/>
      <c r="J122" s="68"/>
      <c r="K122" s="554"/>
      <c r="L122" s="554"/>
      <c r="M122" s="554"/>
      <c r="N122" s="554"/>
      <c r="O122" s="554"/>
      <c r="P122" s="554"/>
      <c r="Q122" s="554"/>
      <c r="R122" s="554"/>
      <c r="S122" s="554"/>
      <c r="T122" s="554"/>
      <c r="U122" s="554"/>
      <c r="V122" s="554"/>
      <c r="W122" s="554"/>
      <c r="X122" s="554"/>
      <c r="Y122" s="554"/>
      <c r="Z122" s="554"/>
      <c r="AA122" s="554"/>
      <c r="AB122" s="554"/>
      <c r="AC122" s="554"/>
      <c r="AD122" s="68"/>
      <c r="AE122" s="68"/>
      <c r="AM122" s="196">
        <v>77</v>
      </c>
      <c r="AN122" s="196" t="s">
        <v>3340</v>
      </c>
      <c r="AO122" s="196" t="s">
        <v>3340</v>
      </c>
      <c r="AP122" s="196" t="s">
        <v>3340</v>
      </c>
      <c r="AQ122" s="196" t="s">
        <v>3340</v>
      </c>
      <c r="AR122" s="196">
        <v>9255241</v>
      </c>
      <c r="AS122" s="196">
        <v>9255242</v>
      </c>
      <c r="AT122" s="196" t="s">
        <v>1902</v>
      </c>
      <c r="AU122" s="183"/>
      <c r="AV122" s="183"/>
      <c r="AW122" s="183"/>
      <c r="AX122" s="183"/>
      <c r="AY122" s="183"/>
      <c r="AZ122" s="183"/>
      <c r="BA122" s="183"/>
      <c r="BB122" s="183"/>
    </row>
    <row r="123" spans="2:54">
      <c r="B123" s="68"/>
      <c r="C123" s="68"/>
      <c r="D123" s="68"/>
      <c r="E123" s="68"/>
      <c r="F123" s="68"/>
      <c r="G123" s="68"/>
      <c r="H123" s="68"/>
      <c r="I123" s="68"/>
      <c r="J123" s="68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554"/>
      <c r="AB123" s="554"/>
      <c r="AC123" s="554"/>
      <c r="AD123" s="68"/>
      <c r="AE123" s="68"/>
      <c r="AM123" s="196">
        <v>101</v>
      </c>
      <c r="AN123" s="196">
        <v>9255244</v>
      </c>
      <c r="AO123" s="196">
        <v>9255245</v>
      </c>
      <c r="AP123" s="196">
        <v>9255246</v>
      </c>
      <c r="AQ123" s="196">
        <v>9255247</v>
      </c>
      <c r="AR123" s="196">
        <v>9255248</v>
      </c>
      <c r="AS123" s="196">
        <v>9255249</v>
      </c>
      <c r="AT123" s="196" t="s">
        <v>1902</v>
      </c>
      <c r="AU123" s="183"/>
      <c r="AV123" s="183"/>
      <c r="AW123" s="183"/>
      <c r="AX123" s="183"/>
      <c r="AY123" s="183"/>
      <c r="AZ123" s="183"/>
      <c r="BA123" s="183"/>
      <c r="BB123" s="183"/>
    </row>
    <row r="124" spans="2:54">
      <c r="B124" s="68"/>
      <c r="C124" s="200"/>
      <c r="D124" s="200"/>
      <c r="E124" s="200"/>
      <c r="F124" s="200"/>
      <c r="G124" s="200"/>
      <c r="H124" s="200"/>
      <c r="I124" s="200"/>
      <c r="J124" s="68"/>
      <c r="K124" s="554"/>
      <c r="L124" s="554"/>
      <c r="M124" s="554"/>
      <c r="N124" s="554"/>
      <c r="O124" s="554"/>
      <c r="P124" s="554"/>
      <c r="Q124" s="554"/>
      <c r="R124" s="554"/>
      <c r="S124" s="554"/>
      <c r="T124" s="554"/>
      <c r="U124" s="554"/>
      <c r="V124" s="554"/>
      <c r="W124" s="554"/>
      <c r="X124" s="554"/>
      <c r="Y124" s="554"/>
      <c r="Z124" s="554"/>
      <c r="AA124" s="554"/>
      <c r="AB124" s="554"/>
      <c r="AC124" s="554"/>
      <c r="AD124" s="68"/>
      <c r="AE124" s="68"/>
      <c r="AM124" s="196">
        <v>139</v>
      </c>
      <c r="AN124" s="196" t="s">
        <v>3340</v>
      </c>
      <c r="AO124" s="196">
        <v>9255254</v>
      </c>
      <c r="AP124" s="196">
        <v>9255255</v>
      </c>
      <c r="AQ124" s="196">
        <v>9255256</v>
      </c>
      <c r="AR124" s="196">
        <v>9255257</v>
      </c>
      <c r="AS124" s="196">
        <v>9255258</v>
      </c>
      <c r="AT124" s="196" t="s">
        <v>1902</v>
      </c>
      <c r="AU124" s="183"/>
      <c r="AV124" s="183"/>
      <c r="AW124" s="183"/>
      <c r="AX124" s="183"/>
      <c r="AY124" s="183"/>
      <c r="AZ124" s="183"/>
      <c r="BA124" s="183"/>
      <c r="BB124" s="183"/>
    </row>
    <row r="125" spans="2:54"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M125" s="196">
        <v>187</v>
      </c>
      <c r="AN125" s="67">
        <v>9255262</v>
      </c>
      <c r="AO125" s="67">
        <v>9255263</v>
      </c>
      <c r="AP125" s="67">
        <v>9255264</v>
      </c>
      <c r="AQ125" s="67">
        <v>9255265</v>
      </c>
      <c r="AR125" s="67">
        <v>9255266</v>
      </c>
      <c r="AS125" s="67">
        <v>9255267</v>
      </c>
      <c r="AT125" s="67" t="s">
        <v>1902</v>
      </c>
    </row>
    <row r="126" spans="2:54"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M126" s="196">
        <v>251</v>
      </c>
      <c r="AN126" s="67" t="s">
        <v>3340</v>
      </c>
      <c r="AO126" s="67" t="s">
        <v>3340</v>
      </c>
      <c r="AP126" s="67">
        <v>9255273</v>
      </c>
      <c r="AQ126" s="67">
        <v>9255274</v>
      </c>
      <c r="AR126" s="67">
        <v>9255275</v>
      </c>
      <c r="AS126" s="67">
        <v>9255276</v>
      </c>
      <c r="AT126" s="67" t="s">
        <v>1902</v>
      </c>
    </row>
    <row r="127" spans="2:54"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M127" s="68"/>
      <c r="AN127" s="68"/>
      <c r="AO127" s="68"/>
      <c r="AP127" s="68"/>
    </row>
    <row r="128" spans="2:54"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</row>
    <row r="129" spans="27:46">
      <c r="AA129" s="68"/>
      <c r="AB129" s="68"/>
      <c r="AC129" s="68"/>
      <c r="AD129" s="68"/>
      <c r="AE129" s="68"/>
      <c r="AN129" s="183"/>
      <c r="AO129" s="183" t="s">
        <v>2191</v>
      </c>
      <c r="AP129" s="183"/>
      <c r="AQ129" s="183"/>
      <c r="AR129" s="183"/>
      <c r="AS129" s="183"/>
      <c r="AT129" s="183"/>
    </row>
    <row r="130" spans="27:46">
      <c r="AA130" s="68"/>
      <c r="AB130" s="68"/>
      <c r="AC130" s="68"/>
      <c r="AD130" s="68"/>
      <c r="AE130" s="68"/>
      <c r="AM130" s="67"/>
      <c r="AN130" s="196">
        <v>270</v>
      </c>
      <c r="AO130" s="196">
        <v>300</v>
      </c>
      <c r="AP130" s="196">
        <v>350</v>
      </c>
      <c r="AQ130" s="196">
        <v>400</v>
      </c>
      <c r="AR130" s="196">
        <v>450</v>
      </c>
      <c r="AS130" s="196">
        <v>500</v>
      </c>
      <c r="AT130" s="196">
        <v>550</v>
      </c>
    </row>
    <row r="131" spans="27:46">
      <c r="AA131" s="68"/>
      <c r="AB131" s="68"/>
      <c r="AC131" s="68"/>
      <c r="AD131" s="68"/>
      <c r="AE131" s="68"/>
      <c r="AM131" s="196">
        <v>0</v>
      </c>
      <c r="AN131" s="196" t="s">
        <v>1902</v>
      </c>
      <c r="AO131" s="196" t="s">
        <v>1902</v>
      </c>
      <c r="AP131" s="196" t="s">
        <v>1902</v>
      </c>
      <c r="AQ131" s="196" t="s">
        <v>1902</v>
      </c>
      <c r="AR131" s="196" t="s">
        <v>1902</v>
      </c>
      <c r="AS131" s="196" t="s">
        <v>1902</v>
      </c>
      <c r="AT131" s="196" t="s">
        <v>1902</v>
      </c>
    </row>
    <row r="132" spans="27:46">
      <c r="AA132" s="68"/>
      <c r="AB132" s="68"/>
      <c r="AC132" s="68"/>
      <c r="AD132" s="68"/>
      <c r="AE132" s="68"/>
      <c r="AM132" s="196">
        <v>77</v>
      </c>
      <c r="AN132" s="196" t="s">
        <v>3340</v>
      </c>
      <c r="AO132" s="196" t="s">
        <v>3340</v>
      </c>
      <c r="AP132" s="196" t="s">
        <v>3340</v>
      </c>
      <c r="AQ132" s="196" t="s">
        <v>3340</v>
      </c>
      <c r="AR132" s="196">
        <v>9255281</v>
      </c>
      <c r="AS132" s="196">
        <v>9255282</v>
      </c>
      <c r="AT132" s="196" t="s">
        <v>1902</v>
      </c>
    </row>
    <row r="133" spans="27:46">
      <c r="AA133" s="68"/>
      <c r="AB133" s="68"/>
      <c r="AC133" s="68"/>
      <c r="AD133" s="68"/>
      <c r="AE133" s="68"/>
      <c r="AM133" s="196">
        <v>101</v>
      </c>
      <c r="AN133" s="196">
        <v>9255284</v>
      </c>
      <c r="AO133" s="196">
        <v>9255285</v>
      </c>
      <c r="AP133" s="196">
        <v>9255286</v>
      </c>
      <c r="AQ133" s="196">
        <v>9255287</v>
      </c>
      <c r="AR133" s="196">
        <v>9255288</v>
      </c>
      <c r="AS133" s="196">
        <v>9255289</v>
      </c>
      <c r="AT133" s="196" t="s">
        <v>1902</v>
      </c>
    </row>
    <row r="134" spans="27:46">
      <c r="AA134" s="68"/>
      <c r="AB134" s="68"/>
      <c r="AC134" s="68"/>
      <c r="AD134" s="68"/>
      <c r="AE134" s="68"/>
      <c r="AM134" s="196">
        <v>139</v>
      </c>
      <c r="AN134" s="196" t="s">
        <v>3340</v>
      </c>
      <c r="AO134" s="196">
        <v>9255294</v>
      </c>
      <c r="AP134" s="196">
        <v>9255295</v>
      </c>
      <c r="AQ134" s="196">
        <v>9255296</v>
      </c>
      <c r="AR134" s="196">
        <v>9255297</v>
      </c>
      <c r="AS134" s="196">
        <v>9255298</v>
      </c>
      <c r="AT134" s="196" t="s">
        <v>1902</v>
      </c>
    </row>
    <row r="135" spans="27:46" ht="13.5" customHeight="1">
      <c r="AA135" s="68"/>
      <c r="AB135" s="68"/>
      <c r="AC135" s="68"/>
      <c r="AD135" s="68"/>
      <c r="AE135" s="68"/>
      <c r="AM135" s="196">
        <v>187</v>
      </c>
      <c r="AN135" s="67">
        <v>9255302</v>
      </c>
      <c r="AO135" s="67">
        <v>9255303</v>
      </c>
      <c r="AP135" s="67">
        <v>9255304</v>
      </c>
      <c r="AQ135" s="67">
        <v>9255305</v>
      </c>
      <c r="AR135" s="67">
        <v>9255306</v>
      </c>
      <c r="AS135" s="67">
        <v>9255307</v>
      </c>
      <c r="AT135" s="67" t="s">
        <v>1902</v>
      </c>
    </row>
    <row r="136" spans="27:46" ht="14.55" customHeight="1">
      <c r="AA136" s="68"/>
      <c r="AB136" s="68"/>
      <c r="AC136" s="68"/>
      <c r="AD136" s="68"/>
      <c r="AE136" s="68"/>
      <c r="AM136" s="196">
        <v>251</v>
      </c>
      <c r="AN136" s="67" t="s">
        <v>3340</v>
      </c>
      <c r="AO136" s="67" t="s">
        <v>3340</v>
      </c>
      <c r="AP136" s="67">
        <v>9255313</v>
      </c>
      <c r="AQ136" s="67">
        <v>9255314</v>
      </c>
      <c r="AR136" s="67">
        <v>9255315</v>
      </c>
      <c r="AS136" s="67">
        <v>9255316</v>
      </c>
      <c r="AT136" s="67" t="s">
        <v>1902</v>
      </c>
    </row>
    <row r="137" spans="27:46">
      <c r="AA137" s="68"/>
      <c r="AB137" s="68"/>
      <c r="AC137" s="68"/>
      <c r="AD137" s="68"/>
      <c r="AE137" s="68"/>
    </row>
    <row r="138" spans="27:46">
      <c r="AA138" s="68"/>
      <c r="AB138" s="68"/>
      <c r="AC138" s="68"/>
      <c r="AD138" s="68"/>
      <c r="AE138" s="68"/>
    </row>
    <row r="139" spans="27:46">
      <c r="AA139" s="68"/>
      <c r="AB139" s="68"/>
      <c r="AC139" s="68"/>
      <c r="AD139" s="68"/>
      <c r="AE139" s="68"/>
      <c r="AN139" s="183"/>
      <c r="AO139" s="183" t="s">
        <v>2192</v>
      </c>
      <c r="AP139" s="183"/>
      <c r="AQ139" s="183"/>
      <c r="AR139" s="183"/>
      <c r="AS139" s="183"/>
      <c r="AT139" s="183"/>
    </row>
    <row r="140" spans="27:46">
      <c r="AA140" s="68"/>
      <c r="AB140" s="68"/>
      <c r="AC140" s="68"/>
      <c r="AD140" s="68"/>
      <c r="AE140" s="68"/>
      <c r="AM140" s="67"/>
      <c r="AN140" s="196">
        <v>270</v>
      </c>
      <c r="AO140" s="196">
        <v>300</v>
      </c>
      <c r="AP140" s="196">
        <v>350</v>
      </c>
      <c r="AQ140" s="196">
        <v>400</v>
      </c>
      <c r="AR140" s="196">
        <v>450</v>
      </c>
      <c r="AS140" s="196">
        <v>500</v>
      </c>
      <c r="AT140" s="196">
        <v>550</v>
      </c>
    </row>
    <row r="141" spans="27:46">
      <c r="AA141" s="68"/>
      <c r="AB141" s="68"/>
      <c r="AC141" s="68"/>
      <c r="AD141" s="68"/>
      <c r="AE141" s="68"/>
      <c r="AM141" s="196">
        <v>0</v>
      </c>
      <c r="AN141" s="196" t="s">
        <v>1902</v>
      </c>
      <c r="AO141" s="196" t="s">
        <v>1902</v>
      </c>
      <c r="AP141" s="196" t="s">
        <v>1902</v>
      </c>
      <c r="AQ141" s="196" t="s">
        <v>1902</v>
      </c>
      <c r="AR141" s="196" t="s">
        <v>1902</v>
      </c>
      <c r="AS141" s="196" t="s">
        <v>1902</v>
      </c>
      <c r="AT141" s="196" t="s">
        <v>1902</v>
      </c>
    </row>
    <row r="142" spans="27:46">
      <c r="AA142" s="68"/>
      <c r="AB142" s="68"/>
      <c r="AC142" s="68"/>
      <c r="AD142" s="68"/>
      <c r="AE142" s="68"/>
      <c r="AM142" s="196">
        <v>77</v>
      </c>
      <c r="AN142" s="196" t="s">
        <v>3340</v>
      </c>
      <c r="AO142" s="196" t="s">
        <v>3340</v>
      </c>
      <c r="AP142" s="196" t="s">
        <v>3340</v>
      </c>
      <c r="AQ142" s="196" t="s">
        <v>3340</v>
      </c>
      <c r="AR142" s="196">
        <v>9255321</v>
      </c>
      <c r="AS142" s="196">
        <v>9255322</v>
      </c>
      <c r="AT142" s="196" t="s">
        <v>1902</v>
      </c>
    </row>
    <row r="143" spans="27:46">
      <c r="AA143" s="68"/>
      <c r="AB143" s="68"/>
      <c r="AC143" s="68"/>
      <c r="AD143" s="68"/>
      <c r="AE143" s="68"/>
      <c r="AM143" s="196">
        <v>101</v>
      </c>
      <c r="AN143" s="196">
        <v>9255324</v>
      </c>
      <c r="AO143" s="196">
        <v>9255325</v>
      </c>
      <c r="AP143" s="196">
        <v>9255326</v>
      </c>
      <c r="AQ143" s="196">
        <v>9255327</v>
      </c>
      <c r="AR143" s="196">
        <v>9255328</v>
      </c>
      <c r="AS143" s="196">
        <v>9255329</v>
      </c>
      <c r="AT143" s="196" t="s">
        <v>1902</v>
      </c>
    </row>
    <row r="144" spans="27:46">
      <c r="AA144" s="68"/>
      <c r="AB144" s="68"/>
      <c r="AC144" s="68"/>
      <c r="AD144" s="68"/>
      <c r="AE144" s="68"/>
      <c r="AM144" s="196">
        <v>139</v>
      </c>
      <c r="AN144" s="196" t="s">
        <v>3340</v>
      </c>
      <c r="AO144" s="196">
        <v>9255334</v>
      </c>
      <c r="AP144" s="196">
        <v>9255335</v>
      </c>
      <c r="AQ144" s="196">
        <v>9255336</v>
      </c>
      <c r="AR144" s="196">
        <v>9255337</v>
      </c>
      <c r="AS144" s="196">
        <v>9255338</v>
      </c>
      <c r="AT144" s="196" t="s">
        <v>1902</v>
      </c>
    </row>
    <row r="145" spans="27:46">
      <c r="AA145" s="68"/>
      <c r="AB145" s="68"/>
      <c r="AC145" s="68"/>
      <c r="AD145" s="68"/>
      <c r="AE145" s="68"/>
      <c r="AM145" s="196">
        <v>187</v>
      </c>
      <c r="AN145" s="67">
        <v>9255342</v>
      </c>
      <c r="AO145" s="67">
        <v>9255343</v>
      </c>
      <c r="AP145" s="67">
        <v>9255344</v>
      </c>
      <c r="AQ145" s="67">
        <v>9255345</v>
      </c>
      <c r="AR145" s="67">
        <v>9255346</v>
      </c>
      <c r="AS145" s="67">
        <v>9255347</v>
      </c>
      <c r="AT145" s="67" t="s">
        <v>1902</v>
      </c>
    </row>
    <row r="146" spans="27:46">
      <c r="AA146" s="68"/>
      <c r="AB146" s="68"/>
      <c r="AC146" s="68"/>
      <c r="AD146" s="68"/>
      <c r="AE146" s="68"/>
      <c r="AM146" s="196">
        <v>251</v>
      </c>
      <c r="AN146" s="67" t="s">
        <v>3340</v>
      </c>
      <c r="AO146" s="67" t="s">
        <v>3340</v>
      </c>
      <c r="AP146" s="67">
        <v>9255353</v>
      </c>
      <c r="AQ146" s="67">
        <v>9255354</v>
      </c>
      <c r="AR146" s="67">
        <v>9255355</v>
      </c>
      <c r="AS146" s="67">
        <v>9255356</v>
      </c>
      <c r="AT146" s="67" t="s">
        <v>1902</v>
      </c>
    </row>
    <row r="147" spans="27:46">
      <c r="AA147" s="68"/>
      <c r="AB147" s="68"/>
      <c r="AC147" s="68"/>
      <c r="AD147" s="68"/>
      <c r="AE147" s="68"/>
      <c r="AO147" s="66" t="s">
        <v>3331</v>
      </c>
    </row>
    <row r="148" spans="27:46">
      <c r="AA148" s="68"/>
      <c r="AB148" s="68"/>
      <c r="AC148" s="68"/>
      <c r="AD148" s="68"/>
      <c r="AE148" s="68"/>
      <c r="AM148" s="67"/>
      <c r="AN148" s="67">
        <v>1</v>
      </c>
      <c r="AO148" s="67">
        <v>2</v>
      </c>
      <c r="AP148" s="67">
        <v>3</v>
      </c>
      <c r="AQ148" s="67">
        <v>4</v>
      </c>
    </row>
    <row r="149" spans="27:46" ht="33.6">
      <c r="AA149" s="205"/>
      <c r="AB149" s="68"/>
      <c r="AC149" s="68"/>
      <c r="AD149" s="68"/>
      <c r="AE149" s="68"/>
      <c r="AM149" s="67">
        <v>270</v>
      </c>
      <c r="AN149" s="67" t="s">
        <v>1902</v>
      </c>
      <c r="AO149" s="67">
        <v>9256999</v>
      </c>
      <c r="AP149" s="67">
        <v>9256999</v>
      </c>
      <c r="AQ149" s="67">
        <v>9256854</v>
      </c>
    </row>
    <row r="150" spans="27:46" ht="33.6">
      <c r="AA150" s="205"/>
      <c r="AB150" s="68"/>
      <c r="AC150" s="68"/>
      <c r="AD150" s="68"/>
      <c r="AE150" s="68"/>
      <c r="AM150" s="67">
        <v>300</v>
      </c>
      <c r="AN150" s="67" t="s">
        <v>1902</v>
      </c>
      <c r="AO150" s="67">
        <v>9257000</v>
      </c>
      <c r="AP150" s="67">
        <v>9257000</v>
      </c>
      <c r="AQ150" s="67">
        <v>9256856</v>
      </c>
    </row>
    <row r="151" spans="27:46">
      <c r="AA151" s="68"/>
      <c r="AB151" s="68"/>
      <c r="AC151" s="68"/>
      <c r="AD151" s="68"/>
      <c r="AE151" s="68"/>
      <c r="AM151" s="67">
        <v>350</v>
      </c>
      <c r="AN151" s="67" t="s">
        <v>1902</v>
      </c>
      <c r="AO151" s="67">
        <v>9257002</v>
      </c>
      <c r="AP151" s="67">
        <v>9257002</v>
      </c>
      <c r="AQ151" s="67">
        <v>9256860</v>
      </c>
    </row>
    <row r="152" spans="27:46">
      <c r="AA152" s="68"/>
      <c r="AB152" s="68"/>
      <c r="AC152" s="68"/>
      <c r="AD152" s="68"/>
      <c r="AE152" s="68"/>
      <c r="AM152" s="67">
        <v>400</v>
      </c>
      <c r="AN152" s="67" t="s">
        <v>1902</v>
      </c>
      <c r="AO152" s="67">
        <v>9257004</v>
      </c>
      <c r="AP152" s="67">
        <v>9257004</v>
      </c>
      <c r="AQ152" s="67">
        <v>9256864</v>
      </c>
    </row>
    <row r="153" spans="27:46">
      <c r="AA153" s="68"/>
      <c r="AB153" s="68"/>
      <c r="AC153" s="68"/>
      <c r="AD153" s="68"/>
      <c r="AE153" s="68"/>
      <c r="AM153" s="67">
        <v>450</v>
      </c>
      <c r="AN153" s="67" t="s">
        <v>1902</v>
      </c>
      <c r="AO153" s="67">
        <v>9257006</v>
      </c>
      <c r="AP153" s="67">
        <v>9257006</v>
      </c>
      <c r="AQ153" s="67">
        <v>9256868</v>
      </c>
    </row>
    <row r="154" spans="27:46">
      <c r="AA154" s="68"/>
      <c r="AB154" s="68"/>
      <c r="AC154" s="68"/>
      <c r="AD154" s="68"/>
      <c r="AE154" s="68"/>
      <c r="AM154" s="67">
        <v>500</v>
      </c>
      <c r="AN154" s="67" t="s">
        <v>1902</v>
      </c>
      <c r="AO154" s="67">
        <v>9257008</v>
      </c>
      <c r="AP154" s="67">
        <v>9257008</v>
      </c>
      <c r="AQ154" s="67">
        <v>9256872</v>
      </c>
    </row>
    <row r="155" spans="27:46">
      <c r="AA155" s="68"/>
      <c r="AB155" s="68"/>
      <c r="AC155" s="68"/>
      <c r="AD155" s="68"/>
      <c r="AE155" s="68"/>
      <c r="AM155" s="67">
        <v>550</v>
      </c>
      <c r="AN155" s="67" t="s">
        <v>1902</v>
      </c>
      <c r="AO155" s="67" t="s">
        <v>1902</v>
      </c>
      <c r="AP155" s="67"/>
      <c r="AQ155" s="67"/>
    </row>
    <row r="156" spans="27:46">
      <c r="AA156" s="68"/>
      <c r="AB156" s="68"/>
      <c r="AC156" s="68"/>
      <c r="AD156" s="68"/>
      <c r="AE156" s="68"/>
      <c r="AO156" s="66" t="s">
        <v>3332</v>
      </c>
    </row>
    <row r="157" spans="27:46">
      <c r="AA157" s="68"/>
      <c r="AB157" s="68"/>
      <c r="AC157" s="68"/>
      <c r="AD157" s="68"/>
      <c r="AE157" s="68"/>
      <c r="AM157" s="67"/>
      <c r="AN157" s="67">
        <v>1</v>
      </c>
      <c r="AO157" s="67">
        <v>2</v>
      </c>
      <c r="AP157" s="67">
        <v>3</v>
      </c>
      <c r="AQ157" s="67">
        <v>4</v>
      </c>
    </row>
    <row r="158" spans="27:46" ht="14.55" customHeight="1">
      <c r="AA158" s="68"/>
      <c r="AB158" s="68"/>
      <c r="AC158" s="68"/>
      <c r="AD158" s="68"/>
      <c r="AE158" s="68"/>
      <c r="AM158" s="67">
        <v>270</v>
      </c>
      <c r="AN158" s="67" t="s">
        <v>1902</v>
      </c>
      <c r="AO158" s="67" t="s">
        <v>1902</v>
      </c>
      <c r="AP158" s="67" t="s">
        <v>1902</v>
      </c>
      <c r="AQ158" s="67">
        <v>9256855</v>
      </c>
    </row>
    <row r="159" spans="27:46" ht="14.55" customHeight="1">
      <c r="AA159" s="68"/>
      <c r="AB159" s="68"/>
      <c r="AC159" s="68"/>
      <c r="AD159" s="68"/>
      <c r="AE159" s="68"/>
      <c r="AM159" s="67">
        <v>300</v>
      </c>
      <c r="AN159" s="67" t="s">
        <v>1902</v>
      </c>
      <c r="AO159" s="67" t="s">
        <v>1902</v>
      </c>
      <c r="AP159" s="67" t="s">
        <v>1902</v>
      </c>
      <c r="AQ159" s="67">
        <v>9256857</v>
      </c>
    </row>
    <row r="160" spans="27:46">
      <c r="AA160" s="68"/>
      <c r="AB160" s="68"/>
      <c r="AC160" s="68"/>
      <c r="AD160" s="68"/>
      <c r="AE160" s="68"/>
      <c r="AM160" s="67">
        <v>350</v>
      </c>
      <c r="AN160" s="67" t="s">
        <v>1902</v>
      </c>
      <c r="AO160" s="67" t="s">
        <v>1902</v>
      </c>
      <c r="AP160" s="67" t="s">
        <v>1902</v>
      </c>
      <c r="AQ160" s="67">
        <v>9256861</v>
      </c>
    </row>
    <row r="161" spans="27:43">
      <c r="AA161" s="68"/>
      <c r="AB161" s="68"/>
      <c r="AC161" s="68"/>
      <c r="AD161" s="68"/>
      <c r="AE161" s="68"/>
      <c r="AM161" s="67">
        <v>400</v>
      </c>
      <c r="AN161" s="67" t="s">
        <v>1902</v>
      </c>
      <c r="AO161" s="67" t="s">
        <v>1902</v>
      </c>
      <c r="AP161" s="67" t="s">
        <v>1902</v>
      </c>
      <c r="AQ161" s="67">
        <v>9256865</v>
      </c>
    </row>
    <row r="162" spans="27:43">
      <c r="AA162" s="68"/>
      <c r="AB162" s="68"/>
      <c r="AC162" s="68"/>
      <c r="AD162" s="68"/>
      <c r="AE162" s="68"/>
      <c r="AM162" s="67">
        <v>450</v>
      </c>
      <c r="AN162" s="67" t="s">
        <v>1902</v>
      </c>
      <c r="AO162" s="67" t="s">
        <v>1902</v>
      </c>
      <c r="AP162" s="67" t="s">
        <v>1902</v>
      </c>
      <c r="AQ162" s="67">
        <v>9256869</v>
      </c>
    </row>
    <row r="163" spans="27:43">
      <c r="AA163" s="68"/>
      <c r="AB163" s="68"/>
      <c r="AC163" s="68"/>
      <c r="AD163" s="68"/>
      <c r="AE163" s="68"/>
      <c r="AM163" s="67">
        <v>500</v>
      </c>
      <c r="AN163" s="67" t="s">
        <v>1902</v>
      </c>
      <c r="AO163" s="67" t="s">
        <v>1902</v>
      </c>
      <c r="AP163" s="67" t="s">
        <v>1902</v>
      </c>
      <c r="AQ163" s="67">
        <v>9256873</v>
      </c>
    </row>
    <row r="164" spans="27:43">
      <c r="AA164" s="68"/>
      <c r="AB164" s="68"/>
      <c r="AC164" s="68"/>
      <c r="AD164" s="68"/>
      <c r="AE164" s="68"/>
      <c r="AM164" s="67">
        <v>550</v>
      </c>
      <c r="AN164" s="67" t="s">
        <v>1902</v>
      </c>
      <c r="AO164" s="67" t="s">
        <v>1902</v>
      </c>
      <c r="AP164" s="67" t="s">
        <v>1902</v>
      </c>
      <c r="AQ164" s="67" t="s">
        <v>1902</v>
      </c>
    </row>
    <row r="165" spans="27:43">
      <c r="AA165" s="68"/>
      <c r="AB165" s="68"/>
      <c r="AC165" s="68"/>
      <c r="AD165" s="68"/>
      <c r="AE165" s="68"/>
    </row>
    <row r="166" spans="27:43">
      <c r="AA166" s="68"/>
      <c r="AB166" s="68"/>
      <c r="AC166" s="68"/>
      <c r="AD166" s="68"/>
      <c r="AE166" s="68"/>
    </row>
    <row r="167" spans="27:43">
      <c r="AA167" s="68"/>
      <c r="AB167" s="68"/>
      <c r="AC167" s="68"/>
      <c r="AD167" s="68"/>
      <c r="AE167" s="68"/>
    </row>
    <row r="168" spans="27:43">
      <c r="AA168" s="68"/>
      <c r="AB168" s="68"/>
      <c r="AC168" s="68"/>
      <c r="AD168" s="68"/>
      <c r="AE168" s="68"/>
    </row>
    <row r="169" spans="27:43">
      <c r="AA169" s="68"/>
      <c r="AB169" s="68"/>
      <c r="AC169" s="68"/>
      <c r="AD169" s="68"/>
      <c r="AE169" s="68"/>
    </row>
    <row r="170" spans="27:43">
      <c r="AD170" s="68"/>
      <c r="AE170" s="68"/>
    </row>
    <row r="171" spans="27:43">
      <c r="AD171" s="68"/>
      <c r="AE171" s="68"/>
    </row>
    <row r="172" spans="27:43">
      <c r="AD172" s="68"/>
      <c r="AE172" s="68"/>
    </row>
    <row r="173" spans="27:43">
      <c r="AD173" s="68"/>
      <c r="AE173" s="68"/>
    </row>
    <row r="174" spans="27:43">
      <c r="AD174" s="68"/>
      <c r="AE174" s="68"/>
    </row>
    <row r="175" spans="27:43">
      <c r="AD175" s="68"/>
      <c r="AE175" s="68"/>
    </row>
    <row r="176" spans="27:43" ht="15.45" customHeight="1">
      <c r="AD176" s="68"/>
      <c r="AE176" s="68"/>
    </row>
    <row r="177" spans="10:31" ht="15.45" customHeight="1">
      <c r="AD177" s="68"/>
      <c r="AE177" s="68"/>
    </row>
    <row r="178" spans="10:31" ht="15.45" customHeight="1">
      <c r="AD178" s="68"/>
      <c r="AE178" s="68"/>
    </row>
    <row r="179" spans="10:31" ht="15.45" customHeight="1"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</row>
    <row r="180" spans="10:31" ht="15.45" customHeight="1"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</row>
    <row r="181" spans="10:31" ht="15.45" customHeight="1"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</row>
    <row r="182" spans="10:31" ht="15.45" customHeight="1"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</row>
    <row r="183" spans="10:31" ht="15.45" customHeight="1"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</row>
    <row r="184" spans="10:31" ht="15.45" customHeight="1">
      <c r="AA184" s="234"/>
      <c r="AB184" s="234"/>
      <c r="AC184" s="234"/>
    </row>
    <row r="185" spans="10:31" ht="15.45" customHeight="1">
      <c r="AA185" s="234"/>
      <c r="AB185" s="234"/>
      <c r="AC185" s="234"/>
    </row>
    <row r="186" spans="10:31" ht="15.45" customHeight="1">
      <c r="AA186" s="234"/>
      <c r="AB186" s="234"/>
      <c r="AC186" s="234"/>
    </row>
    <row r="187" spans="10:31" ht="15.45" customHeight="1">
      <c r="AA187" s="234"/>
      <c r="AB187" s="234"/>
      <c r="AC187" s="234"/>
    </row>
    <row r="188" spans="10:31" ht="15.45" customHeight="1">
      <c r="AA188" s="234"/>
      <c r="AB188" s="234"/>
      <c r="AC188" s="234"/>
    </row>
    <row r="189" spans="10:31" ht="15.45" customHeight="1"/>
    <row r="190" spans="10:31" ht="15.45" customHeight="1"/>
    <row r="191" spans="10:31" ht="15.45" customHeight="1"/>
    <row r="192" spans="10:31" ht="15.45" customHeight="1"/>
    <row r="193" ht="15.45" customHeight="1"/>
    <row r="194" ht="15.45" customHeight="1"/>
    <row r="195" ht="15.45" customHeight="1"/>
    <row r="196" ht="15.45" customHeight="1"/>
    <row r="197" ht="15.45" customHeight="1"/>
    <row r="198" ht="15.45" customHeight="1"/>
    <row r="199" ht="15.45" customHeight="1"/>
    <row r="200" ht="15.45" customHeight="1"/>
    <row r="201" ht="15.45" customHeight="1"/>
    <row r="202" ht="15.45" customHeight="1"/>
    <row r="203" ht="15.45" customHeight="1"/>
    <row r="204" ht="15.45" customHeight="1"/>
    <row r="205" ht="15.45" customHeight="1"/>
    <row r="206" ht="15.45" customHeight="1"/>
    <row r="207" ht="15.45" customHeight="1"/>
    <row r="208" ht="15.45" customHeight="1"/>
    <row r="209" spans="27:28" ht="15.45" customHeight="1"/>
    <row r="210" spans="27:28" ht="15.45" customHeight="1"/>
    <row r="211" spans="27:28" ht="15.45" customHeight="1"/>
    <row r="212" spans="27:28" ht="15.45" customHeight="1"/>
    <row r="213" spans="27:28" ht="15.45" customHeight="1"/>
    <row r="214" spans="27:28" ht="15.45" customHeight="1"/>
    <row r="215" spans="27:28" ht="15.45" customHeight="1"/>
    <row r="216" spans="27:28" ht="15.45" customHeight="1"/>
    <row r="217" spans="27:28" ht="15.45" customHeight="1"/>
    <row r="218" spans="27:28" ht="15.45" customHeight="1"/>
    <row r="219" spans="27:28" ht="15.45" customHeight="1"/>
    <row r="220" spans="27:28" ht="15.45" customHeight="1"/>
    <row r="221" spans="27:28" ht="15.45" customHeight="1"/>
    <row r="222" spans="27:28" ht="15.45" customHeight="1"/>
    <row r="223" spans="27:28" ht="15.45" customHeight="1">
      <c r="AA223" s="233"/>
      <c r="AB223" s="233"/>
    </row>
    <row r="224" spans="27:28" ht="15.45" customHeight="1">
      <c r="AA224" s="233"/>
      <c r="AB224" s="233"/>
    </row>
    <row r="225" spans="10:28" ht="15.45" customHeight="1">
      <c r="AA225" s="233"/>
      <c r="AB225" s="233"/>
    </row>
    <row r="226" spans="10:28" ht="15.45" customHeight="1">
      <c r="AA226" s="233"/>
      <c r="AB226" s="233"/>
    </row>
    <row r="227" spans="10:28" ht="15.45" customHeight="1"/>
    <row r="228" spans="10:28" ht="15.45" customHeight="1"/>
    <row r="229" spans="10:28" ht="15.45" customHeight="1"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</row>
    <row r="230" spans="10:28" ht="15.45" customHeight="1"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</row>
    <row r="231" spans="10:28" ht="15.45" customHeight="1">
      <c r="J231" s="233"/>
      <c r="K231" s="233"/>
      <c r="L231" s="233"/>
      <c r="M231" s="233"/>
      <c r="N231" s="233"/>
      <c r="O231" s="233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</row>
    <row r="232" spans="10:28" ht="15.45" customHeight="1"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</row>
    <row r="233" spans="10:28" ht="15.45" customHeight="1"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</row>
    <row r="234" spans="10:28" ht="15.45" customHeight="1"/>
    <row r="235" spans="10:28" ht="15.45" customHeight="1"/>
    <row r="236" spans="10:28" ht="15.45" customHeight="1"/>
    <row r="237" spans="10:28" ht="15.45" customHeight="1"/>
    <row r="238" spans="10:28" ht="15.45" customHeight="1"/>
    <row r="239" spans="10:28" ht="15.45" customHeight="1"/>
    <row r="240" spans="10:28" ht="15.45" customHeight="1"/>
    <row r="241" ht="15.45" customHeight="1"/>
    <row r="242" ht="15.45" customHeight="1"/>
    <row r="243" ht="15.45" customHeight="1"/>
    <row r="244" ht="15.45" customHeight="1"/>
    <row r="245" ht="15.45" customHeight="1"/>
    <row r="246" ht="15.45" customHeight="1"/>
    <row r="247" ht="15.45" customHeight="1"/>
    <row r="248" ht="15.45" customHeight="1"/>
    <row r="249" ht="15.45" customHeight="1"/>
    <row r="250" ht="15.45" customHeight="1"/>
    <row r="251" ht="15.45" customHeight="1"/>
    <row r="252" ht="15.45" customHeight="1"/>
    <row r="253" ht="15.45" customHeight="1"/>
    <row r="254" ht="15.45" customHeight="1"/>
    <row r="255" ht="15.45" customHeight="1"/>
    <row r="256" ht="15.45" customHeight="1"/>
    <row r="257" spans="27:29" ht="15.45" customHeight="1"/>
    <row r="258" spans="27:29" ht="15.45" customHeight="1"/>
    <row r="259" spans="27:29" ht="15.45" customHeight="1"/>
    <row r="260" spans="27:29" ht="15.45" customHeight="1"/>
    <row r="261" spans="27:29" ht="15.45" customHeight="1"/>
    <row r="262" spans="27:29" ht="15.45" customHeight="1"/>
    <row r="263" spans="27:29" ht="15.45" customHeight="1"/>
    <row r="264" spans="27:29" ht="15.45" customHeight="1">
      <c r="AA264" s="234"/>
      <c r="AB264" s="234"/>
      <c r="AC264" s="234"/>
    </row>
    <row r="265" spans="27:29" ht="15.45" customHeight="1">
      <c r="AA265" s="234"/>
      <c r="AB265" s="234"/>
      <c r="AC265" s="234"/>
    </row>
    <row r="266" spans="27:29" ht="15.45" customHeight="1">
      <c r="AA266" s="234"/>
      <c r="AB266" s="234"/>
      <c r="AC266" s="234"/>
    </row>
    <row r="267" spans="27:29" ht="15.45" customHeight="1">
      <c r="AA267" s="234"/>
      <c r="AB267" s="234"/>
      <c r="AC267" s="234"/>
    </row>
    <row r="268" spans="27:29" ht="15.45" customHeight="1">
      <c r="AA268" s="234"/>
      <c r="AB268" s="234"/>
      <c r="AC268" s="234"/>
    </row>
    <row r="269" spans="27:29" ht="15.45" customHeight="1"/>
    <row r="270" spans="27:29" ht="15.45" customHeight="1"/>
    <row r="271" spans="27:29" ht="15.45" customHeight="1"/>
    <row r="272" spans="27:29" ht="15.45" customHeight="1"/>
    <row r="273" ht="15.45" customHeight="1"/>
    <row r="274" ht="15.45" customHeight="1"/>
    <row r="275" ht="15.45" customHeight="1"/>
    <row r="276" ht="15.45" customHeight="1"/>
    <row r="277" ht="15.45" customHeight="1"/>
    <row r="278" ht="15.45" customHeight="1"/>
    <row r="279" ht="15.45" customHeight="1"/>
    <row r="280" ht="15.45" customHeight="1"/>
    <row r="281" ht="15.45" customHeight="1"/>
    <row r="282" ht="15.45" customHeight="1"/>
    <row r="283" ht="15.45" customHeight="1"/>
    <row r="284" ht="15.45" customHeight="1"/>
    <row r="285" ht="15.45" customHeight="1"/>
    <row r="286" ht="15.45" customHeight="1"/>
    <row r="287" ht="15.45" customHeight="1"/>
    <row r="288" ht="15.45" customHeight="1"/>
    <row r="289" spans="10:26" ht="15.45" customHeight="1"/>
    <row r="290" spans="10:26" ht="15.45" customHeight="1"/>
    <row r="291" spans="10:26" ht="15.45" customHeight="1"/>
    <row r="292" spans="10:26" ht="15.45" customHeight="1"/>
    <row r="293" spans="10:26" ht="15.45" customHeight="1"/>
    <row r="294" spans="10:26" ht="15.45" customHeight="1"/>
    <row r="295" spans="10:26" ht="15.45" customHeight="1"/>
    <row r="296" spans="10:26" ht="15.45" customHeight="1"/>
    <row r="297" spans="10:26" ht="15.45" customHeight="1"/>
    <row r="298" spans="10:26" ht="15.45" customHeight="1"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</row>
    <row r="299" spans="10:26" ht="15.45" customHeight="1"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</row>
    <row r="300" spans="10:26" ht="15.45" customHeight="1"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</row>
    <row r="301" spans="10:26" ht="15.45" customHeight="1"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</row>
    <row r="302" spans="10:26" ht="15.45" customHeight="1"/>
    <row r="303" spans="10:26" ht="15.45" customHeight="1"/>
    <row r="304" spans="10:26" ht="15.45" customHeight="1"/>
    <row r="305" spans="27:29" ht="15.45" customHeight="1"/>
    <row r="306" spans="27:29" ht="15.45" customHeight="1"/>
    <row r="307" spans="27:29" ht="15.45" customHeight="1"/>
    <row r="308" spans="27:29" ht="15.45" customHeight="1"/>
    <row r="309" spans="27:29" ht="15.45" customHeight="1"/>
    <row r="310" spans="27:29" ht="15.45" customHeight="1">
      <c r="AA310" s="233"/>
      <c r="AB310" s="233"/>
      <c r="AC310" s="233"/>
    </row>
    <row r="311" spans="27:29" ht="15.45" customHeight="1">
      <c r="AA311" s="233"/>
      <c r="AB311" s="233"/>
      <c r="AC311" s="233"/>
    </row>
    <row r="312" spans="27:29" ht="15.45" customHeight="1">
      <c r="AA312" s="233"/>
      <c r="AB312" s="233"/>
      <c r="AC312" s="233"/>
    </row>
    <row r="313" spans="27:29" ht="15.45" customHeight="1">
      <c r="AA313" s="233"/>
      <c r="AB313" s="233"/>
      <c r="AC313" s="233"/>
    </row>
    <row r="314" spans="27:29" ht="15.45" customHeight="1">
      <c r="AA314" s="233"/>
      <c r="AB314" s="233"/>
      <c r="AC314" s="233"/>
    </row>
    <row r="315" spans="27:29" ht="15.45" customHeight="1">
      <c r="AA315" s="233"/>
      <c r="AB315" s="233"/>
      <c r="AC315" s="233"/>
    </row>
    <row r="316" spans="27:29" ht="15.45" customHeight="1"/>
    <row r="317" spans="27:29" ht="15.45" customHeight="1"/>
    <row r="318" spans="27:29" ht="15.45" customHeight="1"/>
    <row r="319" spans="27:29" ht="15.45" customHeight="1"/>
    <row r="320" spans="27:29" ht="15.45" customHeight="1"/>
    <row r="321" ht="15.45" customHeight="1"/>
    <row r="322" ht="15.45" customHeight="1"/>
    <row r="323" ht="15.45" customHeight="1"/>
    <row r="324" ht="15.45" customHeight="1"/>
    <row r="325" ht="15.45" customHeight="1"/>
    <row r="326" ht="15.45" customHeight="1"/>
    <row r="327" ht="15.45" customHeight="1"/>
    <row r="328" ht="15.45" customHeight="1"/>
    <row r="329" ht="15.45" customHeight="1"/>
    <row r="330" ht="15.45" customHeight="1"/>
    <row r="331" ht="15.45" customHeight="1"/>
    <row r="332" ht="15.45" customHeight="1"/>
    <row r="333" ht="15.45" customHeight="1"/>
    <row r="334" ht="15.45" customHeight="1"/>
    <row r="335" ht="15.45" customHeight="1"/>
    <row r="336" ht="15.45" customHeight="1"/>
    <row r="337" ht="15.45" customHeight="1"/>
    <row r="338" ht="15.45" customHeight="1"/>
    <row r="339" ht="15.45" customHeight="1"/>
    <row r="340" ht="15.45" customHeight="1"/>
    <row r="341" ht="15.45" customHeight="1"/>
    <row r="342" ht="15.45" customHeight="1"/>
    <row r="343" ht="15.45" customHeight="1"/>
    <row r="344" ht="15.45" customHeight="1"/>
    <row r="345" ht="15.45" customHeight="1"/>
    <row r="346" ht="15.45" customHeight="1"/>
    <row r="347" ht="15.45" customHeight="1"/>
    <row r="348" ht="15.45" customHeight="1"/>
    <row r="349" ht="15.45" customHeight="1"/>
    <row r="350" ht="15.45" customHeight="1"/>
    <row r="351" ht="15.45" customHeight="1"/>
    <row r="352" ht="15.45" customHeight="1"/>
    <row r="353" spans="27:29" ht="15.45" customHeight="1"/>
    <row r="354" spans="27:29" ht="15.45" customHeight="1"/>
    <row r="355" spans="27:29" ht="15.45" customHeight="1"/>
    <row r="356" spans="27:29" ht="15.45" customHeight="1"/>
    <row r="357" spans="27:29" ht="15.45" customHeight="1"/>
    <row r="358" spans="27:29" ht="15.45" customHeight="1">
      <c r="AA358" s="233"/>
      <c r="AB358" s="233"/>
      <c r="AC358" s="233"/>
    </row>
    <row r="359" spans="27:29" ht="15.45" customHeight="1">
      <c r="AA359" s="233"/>
      <c r="AB359" s="233"/>
      <c r="AC359" s="233"/>
    </row>
    <row r="360" spans="27:29" ht="15.45" customHeight="1">
      <c r="AA360" s="233"/>
      <c r="AB360" s="233"/>
      <c r="AC360" s="233"/>
    </row>
    <row r="361" spans="27:29" ht="15.45" customHeight="1">
      <c r="AA361" s="233"/>
      <c r="AB361" s="233"/>
      <c r="AC361" s="233"/>
    </row>
    <row r="362" spans="27:29" ht="15.45" customHeight="1">
      <c r="AA362" s="233"/>
      <c r="AB362" s="233"/>
      <c r="AC362" s="233"/>
    </row>
    <row r="363" spans="27:29" ht="15.45" customHeight="1"/>
    <row r="364" spans="27:29" ht="15.45" customHeight="1"/>
    <row r="365" spans="27:29" ht="15.45" customHeight="1"/>
    <row r="366" spans="27:29" ht="15.45" customHeight="1"/>
    <row r="367" spans="27:29" ht="15.45" customHeight="1"/>
    <row r="368" spans="27:29" ht="15.45" customHeight="1"/>
    <row r="369" ht="15.45" customHeight="1"/>
    <row r="370" ht="15.45" customHeight="1"/>
    <row r="371" ht="15.45" customHeight="1"/>
    <row r="372" ht="15.45" customHeight="1"/>
    <row r="373" ht="15.45" customHeight="1"/>
    <row r="374" ht="15.45" customHeight="1"/>
    <row r="375" ht="15.45" customHeight="1"/>
    <row r="376" ht="15.45" customHeight="1"/>
    <row r="377" ht="15.45" customHeight="1"/>
    <row r="378" ht="15.45" customHeight="1"/>
    <row r="379" ht="15.45" customHeight="1"/>
    <row r="380" ht="15.45" customHeight="1"/>
    <row r="381" ht="15.45" customHeight="1"/>
    <row r="382" ht="15.45" customHeight="1"/>
    <row r="383" ht="15.45" customHeight="1"/>
    <row r="384" ht="15.45" customHeight="1"/>
    <row r="385" ht="15.45" customHeight="1"/>
    <row r="386" ht="15.45" customHeight="1"/>
    <row r="387" ht="15.45" customHeight="1"/>
    <row r="388" ht="15.45" customHeight="1"/>
    <row r="389" ht="15.45" customHeight="1"/>
    <row r="390" ht="15.45" customHeight="1"/>
    <row r="391" ht="15.45" customHeight="1"/>
    <row r="392" ht="15.45" customHeight="1"/>
    <row r="393" ht="15.45" customHeight="1"/>
    <row r="394" ht="15.45" customHeight="1"/>
    <row r="395" ht="15.45" customHeight="1"/>
    <row r="396" ht="15.45" customHeight="1"/>
    <row r="397" ht="15.45" customHeight="1"/>
    <row r="398" ht="15.45" customHeight="1"/>
    <row r="399" ht="15.45" customHeight="1"/>
    <row r="400" ht="15.45" customHeight="1"/>
    <row r="401" spans="27:29" ht="15.45" customHeight="1"/>
    <row r="402" spans="27:29" ht="15.45" customHeight="1"/>
    <row r="403" spans="27:29" ht="15.45" customHeight="1"/>
    <row r="404" spans="27:29" ht="15.45" customHeight="1"/>
    <row r="405" spans="27:29" ht="15.45" customHeight="1"/>
    <row r="406" spans="27:29" ht="15.45" customHeight="1"/>
    <row r="407" spans="27:29" ht="15.45" customHeight="1"/>
    <row r="408" spans="27:29" ht="15.45" customHeight="1"/>
    <row r="409" spans="27:29" ht="15.45" customHeight="1"/>
    <row r="410" spans="27:29" ht="15.45" customHeight="1"/>
    <row r="411" spans="27:29" ht="15.45" customHeight="1"/>
    <row r="412" spans="27:29" ht="15.45" customHeight="1"/>
    <row r="413" spans="27:29" ht="15.45" customHeight="1">
      <c r="AA413" s="233"/>
      <c r="AB413" s="233"/>
      <c r="AC413" s="233"/>
    </row>
    <row r="414" spans="27:29" ht="15.45" customHeight="1">
      <c r="AA414" s="233"/>
      <c r="AB414" s="233"/>
      <c r="AC414" s="233"/>
    </row>
    <row r="415" spans="27:29" ht="15.45" customHeight="1">
      <c r="AA415" s="233"/>
      <c r="AB415" s="233"/>
      <c r="AC415" s="233"/>
    </row>
    <row r="416" spans="27:29" ht="15.45" customHeight="1">
      <c r="AA416" s="233"/>
      <c r="AB416" s="233"/>
      <c r="AC416" s="233"/>
    </row>
    <row r="417" spans="27:29" ht="15.45" customHeight="1">
      <c r="AA417" s="233"/>
      <c r="AB417" s="233"/>
      <c r="AC417" s="233"/>
    </row>
    <row r="418" spans="27:29" ht="15.45" customHeight="1">
      <c r="AA418" s="233"/>
      <c r="AB418" s="233"/>
      <c r="AC418" s="233"/>
    </row>
    <row r="419" spans="27:29" ht="15.45" customHeight="1"/>
    <row r="420" spans="27:29" ht="15.45" customHeight="1"/>
    <row r="421" spans="27:29" ht="15.45" customHeight="1"/>
    <row r="422" spans="27:29" ht="15.45" customHeight="1"/>
    <row r="423" spans="27:29" ht="15.45" customHeight="1"/>
    <row r="424" spans="27:29" ht="15.45" customHeight="1"/>
    <row r="425" spans="27:29" ht="15.45" customHeight="1"/>
    <row r="426" spans="27:29" ht="15.45" customHeight="1"/>
    <row r="427" spans="27:29" ht="15.45" customHeight="1"/>
    <row r="428" spans="27:29" ht="15.45" customHeight="1"/>
    <row r="429" spans="27:29" ht="15.45" customHeight="1"/>
    <row r="430" spans="27:29" ht="15.45" customHeight="1"/>
    <row r="431" spans="27:29" ht="15.45" customHeight="1"/>
    <row r="432" spans="27:29" ht="15.45" customHeight="1"/>
    <row r="433" ht="15.45" customHeight="1"/>
    <row r="434" ht="15.45" customHeight="1"/>
    <row r="435" ht="15.45" customHeight="1"/>
    <row r="436" ht="15.45" customHeight="1"/>
    <row r="437" ht="15.45" customHeight="1"/>
    <row r="438" ht="15.45" customHeight="1"/>
    <row r="439" ht="15.45" customHeight="1"/>
    <row r="440" ht="15.45" customHeight="1"/>
    <row r="441" ht="15.45" customHeight="1"/>
    <row r="442" ht="15.45" customHeight="1"/>
    <row r="443" ht="15.45" customHeight="1"/>
    <row r="444" ht="15.45" customHeight="1"/>
    <row r="445" ht="15.45" customHeight="1"/>
    <row r="446" ht="15.45" customHeight="1"/>
    <row r="447" ht="15.45" customHeight="1"/>
    <row r="448" ht="15.45" customHeight="1"/>
    <row r="449" spans="27:29" ht="15.45" customHeight="1"/>
    <row r="450" spans="27:29" ht="15.45" customHeight="1"/>
    <row r="451" spans="27:29" ht="15.45" customHeight="1"/>
    <row r="452" spans="27:29" ht="15.45" customHeight="1"/>
    <row r="453" spans="27:29" ht="15.45" customHeight="1"/>
    <row r="454" spans="27:29" ht="15.45" customHeight="1"/>
    <row r="455" spans="27:29" ht="15.45" customHeight="1"/>
    <row r="456" spans="27:29" ht="15.45" customHeight="1"/>
    <row r="457" spans="27:29" ht="15.45" customHeight="1"/>
    <row r="458" spans="27:29" ht="15.45" customHeight="1"/>
    <row r="459" spans="27:29" ht="15.45" customHeight="1"/>
    <row r="460" spans="27:29" ht="15.45" customHeight="1"/>
    <row r="461" spans="27:29" ht="15.45" customHeight="1"/>
    <row r="462" spans="27:29" ht="15.45" customHeight="1"/>
    <row r="463" spans="27:29" ht="15.45" customHeight="1"/>
    <row r="464" spans="27:29" ht="15.45" customHeight="1">
      <c r="AA464" s="233"/>
      <c r="AB464" s="233"/>
      <c r="AC464" s="233"/>
    </row>
    <row r="465" spans="27:29" ht="15.45" customHeight="1">
      <c r="AA465" s="233"/>
      <c r="AB465" s="233"/>
      <c r="AC465" s="233"/>
    </row>
    <row r="466" spans="27:29" ht="15.45" customHeight="1">
      <c r="AA466" s="233"/>
      <c r="AB466" s="233"/>
      <c r="AC466" s="233"/>
    </row>
    <row r="467" spans="27:29" ht="15.45" customHeight="1">
      <c r="AA467" s="233"/>
      <c r="AB467" s="233"/>
      <c r="AC467" s="233"/>
    </row>
    <row r="468" spans="27:29" ht="15.45" customHeight="1">
      <c r="AA468" s="233"/>
      <c r="AB468" s="233"/>
      <c r="AC468" s="233"/>
    </row>
    <row r="469" spans="27:29" ht="15.45" customHeight="1"/>
    <row r="470" spans="27:29" ht="15.45" customHeight="1"/>
    <row r="471" spans="27:29" ht="15.45" customHeight="1"/>
    <row r="472" spans="27:29" ht="15.45" customHeight="1"/>
    <row r="473" spans="27:29" ht="15.45" customHeight="1"/>
    <row r="474" spans="27:29" ht="15.45" customHeight="1"/>
    <row r="475" spans="27:29" ht="15.45" customHeight="1"/>
    <row r="476" spans="27:29" ht="15.45" customHeight="1"/>
    <row r="477" spans="27:29" ht="15.45" customHeight="1"/>
    <row r="478" spans="27:29" ht="15.45" customHeight="1"/>
    <row r="479" spans="27:29" ht="15.45" customHeight="1"/>
    <row r="480" spans="27:29" ht="15.45" customHeight="1"/>
    <row r="481" ht="15.45" customHeight="1"/>
    <row r="482" ht="15.45" customHeight="1"/>
    <row r="483" ht="15.45" customHeight="1"/>
    <row r="484" ht="15.45" customHeight="1"/>
    <row r="485" ht="15.45" customHeight="1"/>
    <row r="486" ht="15.45" customHeight="1"/>
    <row r="487" ht="15.45" customHeight="1"/>
    <row r="488" ht="15.45" customHeight="1"/>
    <row r="489" ht="15.45" customHeight="1"/>
    <row r="490" ht="15.45" customHeight="1"/>
    <row r="491" ht="15.45" customHeight="1"/>
    <row r="492" ht="15.45" customHeight="1"/>
    <row r="493" ht="15.45" customHeight="1"/>
    <row r="494" ht="15.45" customHeight="1"/>
    <row r="495" ht="15.45" customHeight="1"/>
    <row r="496" ht="15.45" customHeight="1"/>
    <row r="497" ht="15.45" customHeight="1"/>
    <row r="498" ht="15.45" customHeight="1"/>
    <row r="499" ht="15.45" customHeight="1"/>
    <row r="500" ht="15.45" customHeight="1"/>
    <row r="501" ht="15.45" customHeight="1"/>
    <row r="502" ht="15.45" customHeight="1"/>
    <row r="503" ht="15.45" customHeight="1"/>
    <row r="504" ht="15.45" customHeight="1"/>
    <row r="505" ht="15.45" customHeight="1"/>
    <row r="506" ht="15.45" customHeight="1"/>
    <row r="507" ht="15.45" customHeight="1"/>
    <row r="508" ht="15.45" customHeight="1"/>
    <row r="509" ht="15.45" customHeight="1"/>
    <row r="510" ht="15.45" customHeight="1"/>
    <row r="511" ht="15.45" customHeight="1"/>
    <row r="512" ht="15.45" customHeight="1"/>
    <row r="513" ht="15.45" customHeight="1"/>
    <row r="514" ht="15.45" customHeight="1"/>
    <row r="515" ht="15.45" customHeight="1"/>
    <row r="516" ht="15.45" customHeight="1"/>
    <row r="517" ht="15.45" customHeight="1"/>
    <row r="518" ht="15.45" customHeight="1"/>
    <row r="519" ht="15.45" customHeight="1"/>
    <row r="520" ht="15.45" customHeight="1"/>
    <row r="521" ht="15.45" customHeight="1"/>
    <row r="522" ht="15.45" customHeight="1"/>
    <row r="523" ht="15.45" customHeight="1"/>
    <row r="524" ht="15.45" customHeight="1"/>
    <row r="525" ht="15.45" customHeight="1"/>
    <row r="526" ht="15.45" customHeight="1"/>
    <row r="527" ht="15.45" customHeight="1"/>
    <row r="528" ht="15.45" customHeight="1"/>
    <row r="529" spans="27:29" ht="15.45" customHeight="1"/>
    <row r="530" spans="27:29" ht="15.45" customHeight="1"/>
    <row r="531" spans="27:29" ht="15.45" customHeight="1"/>
    <row r="532" spans="27:29" ht="15.45" customHeight="1"/>
    <row r="533" spans="27:29" ht="15.45" customHeight="1">
      <c r="AA533" s="233"/>
      <c r="AB533" s="233"/>
      <c r="AC533" s="233"/>
    </row>
    <row r="534" spans="27:29" ht="15.45" customHeight="1">
      <c r="AA534" s="233"/>
      <c r="AB534" s="233"/>
      <c r="AC534" s="233"/>
    </row>
    <row r="535" spans="27:29" ht="15.45" customHeight="1">
      <c r="AA535" s="233"/>
      <c r="AB535" s="233"/>
      <c r="AC535" s="233"/>
    </row>
    <row r="536" spans="27:29" ht="15.45" customHeight="1">
      <c r="AA536" s="233"/>
      <c r="AB536" s="233"/>
      <c r="AC536" s="233"/>
    </row>
    <row r="537" spans="27:29" ht="15.45" customHeight="1"/>
    <row r="538" spans="27:29" ht="15.45" customHeight="1"/>
    <row r="539" spans="27:29" ht="15.45" customHeight="1"/>
    <row r="540" spans="27:29" ht="15.45" customHeight="1"/>
    <row r="541" spans="27:29" ht="15.45" customHeight="1"/>
    <row r="542" spans="27:29" ht="15.45" customHeight="1"/>
    <row r="543" spans="27:29" ht="15.45" customHeight="1"/>
    <row r="544" spans="27:29" ht="15.45" customHeight="1"/>
    <row r="545" ht="15.45" customHeight="1"/>
    <row r="546" ht="15.45" customHeight="1"/>
    <row r="547" ht="15.45" customHeight="1"/>
    <row r="548" ht="15.45" customHeight="1"/>
    <row r="549" ht="15.45" customHeight="1"/>
    <row r="550" ht="15.45" customHeight="1"/>
    <row r="551" ht="15.45" customHeight="1"/>
    <row r="552" ht="15.45" customHeight="1"/>
    <row r="553" ht="15.45" customHeight="1"/>
    <row r="554" ht="15.45" customHeight="1"/>
    <row r="555" ht="15.45" customHeight="1"/>
    <row r="556" ht="15.45" customHeight="1"/>
    <row r="557" ht="15.45" customHeight="1"/>
    <row r="558" ht="15.45" customHeight="1"/>
    <row r="559" ht="15.45" customHeight="1"/>
    <row r="560" ht="15.45" customHeight="1"/>
    <row r="561" ht="15.45" customHeight="1"/>
    <row r="562" ht="15.45" customHeight="1"/>
    <row r="563" ht="15.45" customHeight="1"/>
    <row r="564" ht="15.45" customHeight="1"/>
    <row r="565" ht="15.45" customHeight="1"/>
    <row r="566" ht="15.45" customHeight="1"/>
    <row r="567" ht="15.45" customHeight="1"/>
    <row r="568" ht="15.45" customHeight="1"/>
    <row r="569" ht="15.45" customHeight="1"/>
    <row r="570" ht="15.45" customHeight="1"/>
    <row r="571" ht="15.45" customHeight="1"/>
    <row r="572" ht="15.45" customHeight="1"/>
    <row r="573" ht="15.45" customHeight="1"/>
    <row r="574" ht="15.45" customHeight="1"/>
    <row r="575" ht="15.45" customHeight="1"/>
    <row r="576" ht="15.45" customHeight="1"/>
    <row r="577" ht="15.45" customHeight="1"/>
    <row r="578" ht="15.45" customHeight="1"/>
    <row r="579" ht="15.45" customHeight="1"/>
    <row r="580" ht="15.45" customHeight="1"/>
    <row r="581" ht="15.45" customHeight="1"/>
    <row r="582" ht="15.45" customHeight="1"/>
    <row r="583" ht="15.45" customHeight="1"/>
    <row r="584" ht="15.45" customHeight="1"/>
    <row r="585" ht="15.45" customHeight="1"/>
    <row r="586" ht="15.45" customHeight="1"/>
    <row r="587" ht="15.45" customHeight="1"/>
    <row r="588" ht="15.45" customHeight="1"/>
    <row r="589" ht="15.45" customHeight="1"/>
    <row r="590" ht="15.45" customHeight="1"/>
    <row r="591" ht="15.45" customHeight="1"/>
    <row r="592" ht="15.45" customHeight="1"/>
    <row r="593" ht="15.45" customHeight="1"/>
    <row r="594" ht="15.45" customHeight="1"/>
    <row r="595" ht="15.45" customHeight="1"/>
    <row r="596" ht="15.45" customHeight="1"/>
    <row r="597" ht="15.45" customHeight="1"/>
    <row r="598" ht="15.45" customHeight="1"/>
    <row r="599" ht="15.45" customHeight="1"/>
    <row r="600" ht="15.45" customHeight="1"/>
    <row r="601" ht="15.45" customHeight="1"/>
    <row r="602" ht="15.45" customHeight="1"/>
    <row r="603" ht="15.45" customHeight="1"/>
    <row r="604" ht="15.45" customHeight="1"/>
    <row r="605" ht="15.45" customHeight="1"/>
    <row r="606" ht="15.45" customHeight="1"/>
    <row r="607" ht="15.45" customHeight="1"/>
    <row r="608" ht="15.45" customHeight="1"/>
    <row r="609" ht="15.45" customHeight="1"/>
    <row r="610" ht="15.45" customHeight="1"/>
    <row r="611" ht="15.45" customHeight="1"/>
    <row r="612" ht="15.45" customHeight="1"/>
    <row r="613" ht="15.45" customHeight="1"/>
    <row r="614" ht="15.45" customHeight="1"/>
    <row r="615" ht="15.45" customHeight="1"/>
    <row r="616" ht="15.45" customHeight="1"/>
    <row r="617" ht="15.45" customHeight="1"/>
    <row r="618" ht="15.45" customHeight="1"/>
    <row r="619" ht="15.45" customHeight="1"/>
    <row r="620" ht="15.45" customHeight="1"/>
    <row r="621" ht="15.45" customHeight="1"/>
    <row r="622" ht="15.45" customHeight="1"/>
    <row r="623" ht="15.45" customHeight="1"/>
    <row r="624" ht="15.45" customHeight="1"/>
    <row r="625" ht="15.45" customHeight="1"/>
    <row r="626" ht="15.45" customHeight="1"/>
    <row r="627" ht="15.45" customHeight="1"/>
    <row r="628" ht="15.45" customHeight="1"/>
    <row r="629" ht="15.45" customHeight="1"/>
    <row r="630" ht="15.45" customHeight="1"/>
    <row r="631" ht="15.45" customHeight="1"/>
    <row r="632" ht="15.45" customHeight="1"/>
    <row r="633" ht="15.45" customHeight="1"/>
    <row r="634" ht="15.45" customHeight="1"/>
    <row r="635" ht="15.45" customHeight="1"/>
    <row r="636" ht="15.45" customHeight="1"/>
    <row r="637" ht="15.45" customHeight="1"/>
    <row r="638" ht="15.45" customHeight="1"/>
    <row r="639" ht="15.45" customHeight="1"/>
    <row r="640" ht="15.45" customHeight="1"/>
    <row r="641" ht="15.45" customHeight="1"/>
    <row r="642" ht="15.45" customHeight="1"/>
    <row r="643" ht="15.45" customHeight="1"/>
    <row r="644" ht="15.45" customHeight="1"/>
    <row r="645" ht="15.45" customHeight="1"/>
    <row r="646" ht="15.45" customHeight="1"/>
    <row r="647" ht="15.45" customHeight="1"/>
    <row r="648" ht="15.45" customHeight="1"/>
    <row r="649" ht="15.45" customHeight="1"/>
    <row r="650" ht="15.45" customHeight="1"/>
    <row r="651" ht="15.45" customHeight="1"/>
    <row r="652" ht="15.45" customHeight="1"/>
    <row r="653" ht="15.45" customHeight="1"/>
    <row r="654" ht="15.45" customHeight="1"/>
    <row r="655" ht="15.45" customHeight="1"/>
    <row r="656" ht="15.45" customHeight="1"/>
    <row r="657" ht="15.45" customHeight="1"/>
    <row r="658" ht="15.45" customHeight="1"/>
    <row r="659" ht="15.45" customHeight="1"/>
    <row r="660" ht="15.45" customHeight="1"/>
    <row r="661" ht="15.45" customHeight="1"/>
    <row r="662" ht="15.45" customHeight="1"/>
    <row r="663" ht="15.45" customHeight="1"/>
    <row r="664" ht="15.45" customHeight="1"/>
    <row r="665" ht="15.45" customHeight="1"/>
  </sheetData>
  <sheetProtection algorithmName="SHA-512" hashValue="n5JRkRfC+pw+Yp89Px1aBAQyWMLviih2L0j4/iK8oHj7Vzw9OIRFR8uPrxvSub2mtc5aDE1P84VQjGvf2PPAdA==" saltValue="B2G9LGU1LuvribiAg3PHfg==" spinCount="100000" sheet="1" objects="1" scenarios="1"/>
  <mergeCells count="146">
    <mergeCell ref="B75:M82"/>
    <mergeCell ref="T116:U116"/>
    <mergeCell ref="K122:AC124"/>
    <mergeCell ref="M107:N107"/>
    <mergeCell ref="K105:L105"/>
    <mergeCell ref="J103:K103"/>
    <mergeCell ref="I100:J100"/>
    <mergeCell ref="H97:I97"/>
    <mergeCell ref="F94:G94"/>
    <mergeCell ref="O109:P109"/>
    <mergeCell ref="P111:Q111"/>
    <mergeCell ref="S114:T114"/>
    <mergeCell ref="B28:B32"/>
    <mergeCell ref="J32:K32"/>
    <mergeCell ref="T32:V32"/>
    <mergeCell ref="J33:K33"/>
    <mergeCell ref="L28:M33"/>
    <mergeCell ref="C59:T59"/>
    <mergeCell ref="C60:T60"/>
    <mergeCell ref="C61:T61"/>
    <mergeCell ref="C62:T62"/>
    <mergeCell ref="T30:V30"/>
    <mergeCell ref="T31:V31"/>
    <mergeCell ref="G28:H28"/>
    <mergeCell ref="G29:H29"/>
    <mergeCell ref="G30:H30"/>
    <mergeCell ref="G31:H31"/>
    <mergeCell ref="G32:H32"/>
    <mergeCell ref="U56:V56"/>
    <mergeCell ref="U57:V57"/>
    <mergeCell ref="U58:V58"/>
    <mergeCell ref="U59:V59"/>
    <mergeCell ref="C55:T55"/>
    <mergeCell ref="G33:H33"/>
    <mergeCell ref="C28:D28"/>
    <mergeCell ref="C29:D29"/>
    <mergeCell ref="AC33:AD33"/>
    <mergeCell ref="Q33:S33"/>
    <mergeCell ref="N29:P29"/>
    <mergeCell ref="N30:P30"/>
    <mergeCell ref="N31:P31"/>
    <mergeCell ref="T33:V33"/>
    <mergeCell ref="W27:X27"/>
    <mergeCell ref="C66:T66"/>
    <mergeCell ref="C67:T67"/>
    <mergeCell ref="J28:K28"/>
    <mergeCell ref="J29:K29"/>
    <mergeCell ref="J30:K30"/>
    <mergeCell ref="J31:K31"/>
    <mergeCell ref="N33:P33"/>
    <mergeCell ref="Q29:S29"/>
    <mergeCell ref="Q30:S30"/>
    <mergeCell ref="Q31:S31"/>
    <mergeCell ref="Q32:S32"/>
    <mergeCell ref="N32:P32"/>
    <mergeCell ref="W30:X30"/>
    <mergeCell ref="W31:X31"/>
    <mergeCell ref="W32:X32"/>
    <mergeCell ref="W33:X33"/>
    <mergeCell ref="T29:V29"/>
    <mergeCell ref="AE32:AF33"/>
    <mergeCell ref="AB10:AC11"/>
    <mergeCell ref="AB13:AC14"/>
    <mergeCell ref="AB16:AC17"/>
    <mergeCell ref="AB2:AC2"/>
    <mergeCell ref="AB7:AC8"/>
    <mergeCell ref="AB4:AC5"/>
    <mergeCell ref="AC24:AF26"/>
    <mergeCell ref="AE27:AF27"/>
    <mergeCell ref="AC31:AD31"/>
    <mergeCell ref="AC32:AD32"/>
    <mergeCell ref="AA27:AB27"/>
    <mergeCell ref="N24:AB26"/>
    <mergeCell ref="N28:P28"/>
    <mergeCell ref="Q28:S28"/>
    <mergeCell ref="T28:V28"/>
    <mergeCell ref="W28:X28"/>
    <mergeCell ref="AC27:AD27"/>
    <mergeCell ref="AC28:AD28"/>
    <mergeCell ref="AC29:AD29"/>
    <mergeCell ref="W29:X29"/>
    <mergeCell ref="AC30:AD30"/>
    <mergeCell ref="Y28:Z33"/>
    <mergeCell ref="AA28:AB33"/>
    <mergeCell ref="W1:X1"/>
    <mergeCell ref="Z1:AA1"/>
    <mergeCell ref="Y27:Z27"/>
    <mergeCell ref="K7:L7"/>
    <mergeCell ref="U1:V1"/>
    <mergeCell ref="B24:I26"/>
    <mergeCell ref="C1:D1"/>
    <mergeCell ref="B2:F2"/>
    <mergeCell ref="C3:F3"/>
    <mergeCell ref="B8:F8"/>
    <mergeCell ref="J24:M26"/>
    <mergeCell ref="R19:S19"/>
    <mergeCell ref="U18:V18"/>
    <mergeCell ref="O1:R1"/>
    <mergeCell ref="C27:D27"/>
    <mergeCell ref="E27:F27"/>
    <mergeCell ref="G27:H27"/>
    <mergeCell ref="N27:P27"/>
    <mergeCell ref="Q27:S27"/>
    <mergeCell ref="T27:V27"/>
    <mergeCell ref="C30:D30"/>
    <mergeCell ref="C31:D31"/>
    <mergeCell ref="C32:D32"/>
    <mergeCell ref="C33:D33"/>
    <mergeCell ref="J27:K27"/>
    <mergeCell ref="L27:M27"/>
    <mergeCell ref="W55:X55"/>
    <mergeCell ref="U65:V65"/>
    <mergeCell ref="U66:V66"/>
    <mergeCell ref="U61:V61"/>
    <mergeCell ref="U62:V62"/>
    <mergeCell ref="U55:V55"/>
    <mergeCell ref="U63:V63"/>
    <mergeCell ref="U64:V64"/>
    <mergeCell ref="W56:X58"/>
    <mergeCell ref="W59:X61"/>
    <mergeCell ref="W62:X64"/>
    <mergeCell ref="W65:X67"/>
    <mergeCell ref="AC23:AD23"/>
    <mergeCell ref="AE23:AF23"/>
    <mergeCell ref="W71:X73"/>
    <mergeCell ref="C71:T71"/>
    <mergeCell ref="U71:V71"/>
    <mergeCell ref="C68:T68"/>
    <mergeCell ref="U69:V69"/>
    <mergeCell ref="C63:T63"/>
    <mergeCell ref="C56:T56"/>
    <mergeCell ref="C57:T57"/>
    <mergeCell ref="C58:T58"/>
    <mergeCell ref="C72:T72"/>
    <mergeCell ref="U72:V72"/>
    <mergeCell ref="C73:T73"/>
    <mergeCell ref="U73:V73"/>
    <mergeCell ref="C69:T69"/>
    <mergeCell ref="C70:T70"/>
    <mergeCell ref="U70:V70"/>
    <mergeCell ref="C64:T64"/>
    <mergeCell ref="C65:T65"/>
    <mergeCell ref="U67:V67"/>
    <mergeCell ref="U68:V68"/>
    <mergeCell ref="U60:V60"/>
    <mergeCell ref="W68:X70"/>
  </mergeCells>
  <conditionalFormatting sqref="F9:F10">
    <cfRule type="containsBlanks" dxfId="189" priority="196">
      <formula>LEN(TRIM(F9))=0</formula>
    </cfRule>
  </conditionalFormatting>
  <conditionalFormatting sqref="E9:E10">
    <cfRule type="cellIs" dxfId="188" priority="194" operator="greaterThan">
      <formula>0</formula>
    </cfRule>
    <cfRule type="cellIs" dxfId="187" priority="195" operator="equal">
      <formula>0</formula>
    </cfRule>
  </conditionalFormatting>
  <conditionalFormatting sqref="F11:F12">
    <cfRule type="containsBlanks" dxfId="186" priority="193">
      <formula>LEN(TRIM(F11))=0</formula>
    </cfRule>
  </conditionalFormatting>
  <conditionalFormatting sqref="E11:E12">
    <cfRule type="cellIs" dxfId="185" priority="191" operator="greaterThan">
      <formula>0</formula>
    </cfRule>
    <cfRule type="cellIs" dxfId="184" priority="192" operator="equal">
      <formula>0</formula>
    </cfRule>
  </conditionalFormatting>
  <conditionalFormatting sqref="F13:F14">
    <cfRule type="containsBlanks" dxfId="183" priority="190">
      <formula>LEN(TRIM(F13))=0</formula>
    </cfRule>
  </conditionalFormatting>
  <conditionalFormatting sqref="E13:E14">
    <cfRule type="cellIs" dxfId="182" priority="188" operator="greaterThan">
      <formula>0</formula>
    </cfRule>
    <cfRule type="cellIs" dxfId="181" priority="189" operator="equal">
      <formula>0</formula>
    </cfRule>
  </conditionalFormatting>
  <conditionalFormatting sqref="F15:F16">
    <cfRule type="containsBlanks" dxfId="180" priority="187">
      <formula>LEN(TRIM(F15))=0</formula>
    </cfRule>
  </conditionalFormatting>
  <conditionalFormatting sqref="E15:E16">
    <cfRule type="cellIs" dxfId="179" priority="185" operator="greaterThan">
      <formula>0</formula>
    </cfRule>
    <cfRule type="cellIs" dxfId="178" priority="186" operator="equal">
      <formula>0</formula>
    </cfRule>
  </conditionalFormatting>
  <conditionalFormatting sqref="F28">
    <cfRule type="expression" dxfId="177" priority="158">
      <formula>$AO$17&lt;6</formula>
    </cfRule>
    <cfRule type="containsBlanks" dxfId="176" priority="183">
      <formula>LEN(TRIM(F28))=0</formula>
    </cfRule>
  </conditionalFormatting>
  <conditionalFormatting sqref="E28">
    <cfRule type="cellIs" dxfId="175" priority="180" operator="greaterThan">
      <formula>0</formula>
    </cfRule>
    <cfRule type="cellIs" dxfId="174" priority="181" operator="equal">
      <formula>0</formula>
    </cfRule>
  </conditionalFormatting>
  <conditionalFormatting sqref="F33">
    <cfRule type="expression" dxfId="173" priority="153">
      <formula>$AO$17&lt;1</formula>
    </cfRule>
    <cfRule type="containsBlanks" dxfId="172" priority="164">
      <formula>LEN(TRIM(F33))=0</formula>
    </cfRule>
  </conditionalFormatting>
  <conditionalFormatting sqref="E33">
    <cfRule type="cellIs" dxfId="171" priority="162" operator="greaterThan">
      <formula>0</formula>
    </cfRule>
    <cfRule type="cellIs" dxfId="170" priority="163" operator="equal">
      <formula>0</formula>
    </cfRule>
  </conditionalFormatting>
  <conditionalFormatting sqref="F29">
    <cfRule type="expression" dxfId="169" priority="157">
      <formula>$AO$17&lt;5</formula>
    </cfRule>
    <cfRule type="containsBlanks" dxfId="168" priority="176">
      <formula>LEN(TRIM(F29))=0</formula>
    </cfRule>
  </conditionalFormatting>
  <conditionalFormatting sqref="E29">
    <cfRule type="cellIs" dxfId="167" priority="174" operator="greaterThan">
      <formula>0</formula>
    </cfRule>
    <cfRule type="cellIs" dxfId="166" priority="175" operator="equal">
      <formula>0</formula>
    </cfRule>
  </conditionalFormatting>
  <conditionalFormatting sqref="F30">
    <cfRule type="expression" dxfId="165" priority="156">
      <formula>$AO$17&lt;4</formula>
    </cfRule>
    <cfRule type="containsBlanks" dxfId="164" priority="173">
      <formula>LEN(TRIM(F30))=0</formula>
    </cfRule>
  </conditionalFormatting>
  <conditionalFormatting sqref="E30">
    <cfRule type="cellIs" dxfId="163" priority="171" operator="greaterThan">
      <formula>0</formula>
    </cfRule>
    <cfRule type="cellIs" dxfId="162" priority="172" operator="equal">
      <formula>0</formula>
    </cfRule>
  </conditionalFormatting>
  <conditionalFormatting sqref="F31">
    <cfRule type="expression" dxfId="161" priority="155">
      <formula>$AO$17&lt;3</formula>
    </cfRule>
    <cfRule type="containsBlanks" dxfId="160" priority="170">
      <formula>LEN(TRIM(F31))=0</formula>
    </cfRule>
  </conditionalFormatting>
  <conditionalFormatting sqref="E31">
    <cfRule type="cellIs" dxfId="159" priority="168" operator="greaterThan">
      <formula>0</formula>
    </cfRule>
    <cfRule type="cellIs" dxfId="158" priority="169" operator="equal">
      <formula>0</formula>
    </cfRule>
  </conditionalFormatting>
  <conditionalFormatting sqref="F32">
    <cfRule type="expression" dxfId="157" priority="154">
      <formula>$AO$17&lt;2</formula>
    </cfRule>
    <cfRule type="containsBlanks" dxfId="156" priority="167">
      <formula>LEN(TRIM(F32))=0</formula>
    </cfRule>
  </conditionalFormatting>
  <conditionalFormatting sqref="E32">
    <cfRule type="cellIs" dxfId="155" priority="165" operator="greaterThan">
      <formula>0</formula>
    </cfRule>
    <cfRule type="cellIs" dxfId="154" priority="166" operator="equal">
      <formula>0</formula>
    </cfRule>
  </conditionalFormatting>
  <conditionalFormatting sqref="B28:B32">
    <cfRule type="expression" dxfId="153" priority="159" stopIfTrue="1">
      <formula>$B$36=0</formula>
    </cfRule>
    <cfRule type="expression" dxfId="152" priority="160" stopIfTrue="1">
      <formula>$B$36&gt;0</formula>
    </cfRule>
    <cfRule type="expression" dxfId="151" priority="161" stopIfTrue="1">
      <formula>$B$36&lt;0</formula>
    </cfRule>
  </conditionalFormatting>
  <conditionalFormatting sqref="G28:H28">
    <cfRule type="expression" dxfId="150" priority="152">
      <formula>$F$28&lt;1</formula>
    </cfRule>
  </conditionalFormatting>
  <conditionalFormatting sqref="I28">
    <cfRule type="expression" dxfId="149" priority="93" stopIfTrue="1">
      <formula>$F$28&lt;1</formula>
    </cfRule>
    <cfRule type="expression" dxfId="148" priority="151" stopIfTrue="1">
      <formula>$AQ$61&lt;$I$28</formula>
    </cfRule>
  </conditionalFormatting>
  <conditionalFormatting sqref="G29:H29">
    <cfRule type="expression" dxfId="147" priority="150">
      <formula>$F$29&lt;1</formula>
    </cfRule>
  </conditionalFormatting>
  <conditionalFormatting sqref="I29">
    <cfRule type="expression" dxfId="146" priority="94" stopIfTrue="1">
      <formula>$F$29&lt;1</formula>
    </cfRule>
    <cfRule type="expression" dxfId="145" priority="149" stopIfTrue="1">
      <formula>$AQ$62&lt;$I$29</formula>
    </cfRule>
  </conditionalFormatting>
  <conditionalFormatting sqref="G30:H30">
    <cfRule type="expression" dxfId="144" priority="148">
      <formula>$F$30&lt;1</formula>
    </cfRule>
  </conditionalFormatting>
  <conditionalFormatting sqref="I30">
    <cfRule type="expression" dxfId="143" priority="95" stopIfTrue="1">
      <formula>$F$30&lt;1</formula>
    </cfRule>
    <cfRule type="expression" dxfId="142" priority="147" stopIfTrue="1">
      <formula>$AQ$63&lt;$I$30</formula>
    </cfRule>
  </conditionalFormatting>
  <conditionalFormatting sqref="G31:H31">
    <cfRule type="expression" dxfId="141" priority="146">
      <formula>$F$31&lt;1</formula>
    </cfRule>
  </conditionalFormatting>
  <conditionalFormatting sqref="I31">
    <cfRule type="expression" dxfId="140" priority="96" stopIfTrue="1">
      <formula>$F$31&lt;1</formula>
    </cfRule>
    <cfRule type="expression" dxfId="139" priority="145" stopIfTrue="1">
      <formula>$AQ$64&lt;$I$31</formula>
    </cfRule>
  </conditionalFormatting>
  <conditionalFormatting sqref="G32:H32">
    <cfRule type="expression" dxfId="138" priority="144">
      <formula>$F$32&lt;1</formula>
    </cfRule>
  </conditionalFormatting>
  <conditionalFormatting sqref="G33:H33">
    <cfRule type="expression" dxfId="137" priority="142">
      <formula>$F$33&lt;1</formula>
    </cfRule>
  </conditionalFormatting>
  <conditionalFormatting sqref="I33">
    <cfRule type="expression" dxfId="136" priority="98">
      <formula>$I$33&gt;$G$33</formula>
    </cfRule>
    <cfRule type="expression" dxfId="135" priority="141">
      <formula>$F$33&lt;1</formula>
    </cfRule>
  </conditionalFormatting>
  <conditionalFormatting sqref="J28:K28">
    <cfRule type="expression" dxfId="134" priority="140">
      <formula>$F$28&lt;1</formula>
    </cfRule>
  </conditionalFormatting>
  <conditionalFormatting sqref="J29:K29">
    <cfRule type="expression" dxfId="133" priority="139">
      <formula>$F$29&lt;1</formula>
    </cfRule>
  </conditionalFormatting>
  <conditionalFormatting sqref="J30:K30">
    <cfRule type="expression" dxfId="132" priority="138">
      <formula>$F$30&lt;1</formula>
    </cfRule>
  </conditionalFormatting>
  <conditionalFormatting sqref="J31:K31">
    <cfRule type="expression" dxfId="131" priority="3">
      <formula>$AM$25&gt;2</formula>
    </cfRule>
    <cfRule type="expression" dxfId="130" priority="137">
      <formula>$F$31&lt;1</formula>
    </cfRule>
  </conditionalFormatting>
  <conditionalFormatting sqref="J32:K32">
    <cfRule type="expression" dxfId="129" priority="4">
      <formula>$AM$25&gt;2</formula>
    </cfRule>
    <cfRule type="expression" dxfId="128" priority="136">
      <formula>$F$32&lt;1</formula>
    </cfRule>
  </conditionalFormatting>
  <conditionalFormatting sqref="J33:K33">
    <cfRule type="expression" dxfId="127" priority="5">
      <formula>$AM$25&gt;2</formula>
    </cfRule>
    <cfRule type="expression" dxfId="126" priority="135">
      <formula>$F$33&lt;1</formula>
    </cfRule>
  </conditionalFormatting>
  <conditionalFormatting sqref="L28:M33">
    <cfRule type="expression" dxfId="125" priority="2">
      <formula>$F$10&lt;1</formula>
    </cfRule>
    <cfRule type="expression" dxfId="124" priority="134" stopIfTrue="1">
      <formula>$AM$25&gt;2</formula>
    </cfRule>
  </conditionalFormatting>
  <conditionalFormatting sqref="N33:P33">
    <cfRule type="expression" dxfId="123" priority="106">
      <formula>$F$33&lt;1</formula>
    </cfRule>
    <cfRule type="expression" dxfId="122" priority="133">
      <formula>$AN$58&gt;1</formula>
    </cfRule>
  </conditionalFormatting>
  <conditionalFormatting sqref="T33:V33">
    <cfRule type="expression" dxfId="121" priority="104">
      <formula>$F$33&lt;1</formula>
    </cfRule>
    <cfRule type="expression" dxfId="120" priority="131">
      <formula>$I$33&lt;140</formula>
    </cfRule>
    <cfRule type="expression" dxfId="119" priority="132">
      <formula>$AN$58&gt;1</formula>
    </cfRule>
  </conditionalFormatting>
  <conditionalFormatting sqref="W33:X33">
    <cfRule type="expression" dxfId="118" priority="103">
      <formula>$F$33&lt;1</formula>
    </cfRule>
    <cfRule type="expression" dxfId="117" priority="129">
      <formula>$I$33&lt;140</formula>
    </cfRule>
    <cfRule type="expression" dxfId="116" priority="130">
      <formula>$AN$58&gt;1</formula>
    </cfRule>
  </conditionalFormatting>
  <conditionalFormatting sqref="N32:P32">
    <cfRule type="expression" dxfId="115" priority="127">
      <formula>$F$32&lt;1</formula>
    </cfRule>
    <cfRule type="expression" dxfId="114" priority="128">
      <formula>$AN$58&gt;1</formula>
    </cfRule>
  </conditionalFormatting>
  <conditionalFormatting sqref="Q32:S32">
    <cfRule type="expression" dxfId="113" priority="125">
      <formula>$AN$58&gt;1</formula>
    </cfRule>
    <cfRule type="expression" dxfId="112" priority="126">
      <formula>$F$32&lt;1</formula>
    </cfRule>
  </conditionalFormatting>
  <conditionalFormatting sqref="T32:V32">
    <cfRule type="cellIs" dxfId="111" priority="122" operator="lessThan">
      <formula>1</formula>
    </cfRule>
    <cfRule type="expression" dxfId="110" priority="123">
      <formula>$F$32&lt;1</formula>
    </cfRule>
    <cfRule type="expression" dxfId="109" priority="124">
      <formula>$AN$58&gt;1</formula>
    </cfRule>
  </conditionalFormatting>
  <conditionalFormatting sqref="W32:X32">
    <cfRule type="cellIs" dxfId="108" priority="119" operator="lessThan">
      <formula>1</formula>
    </cfRule>
    <cfRule type="expression" dxfId="107" priority="120">
      <formula>$F$32&lt;1</formula>
    </cfRule>
    <cfRule type="expression" dxfId="106" priority="121">
      <formula>$AN$58&gt;1</formula>
    </cfRule>
  </conditionalFormatting>
  <conditionalFormatting sqref="N31:P31">
    <cfRule type="expression" dxfId="105" priority="117">
      <formula>$F$31&lt;1</formula>
    </cfRule>
    <cfRule type="expression" dxfId="104" priority="118">
      <formula>$AN$58&gt;1</formula>
    </cfRule>
  </conditionalFormatting>
  <conditionalFormatting sqref="Q33:S33">
    <cfRule type="expression" dxfId="103" priority="105">
      <formula>$F$33&lt;1</formula>
    </cfRule>
    <cfRule type="expression" dxfId="102" priority="115">
      <formula>$F$33&lt;1</formula>
    </cfRule>
    <cfRule type="expression" dxfId="101" priority="116">
      <formula>$AN$58&gt;1</formula>
    </cfRule>
  </conditionalFormatting>
  <conditionalFormatting sqref="Q31:S31">
    <cfRule type="expression" dxfId="100" priority="113">
      <formula>$AN$58&gt;1</formula>
    </cfRule>
    <cfRule type="expression" dxfId="99" priority="114">
      <formula>$F$31&lt;1</formula>
    </cfRule>
  </conditionalFormatting>
  <conditionalFormatting sqref="T31:V31">
    <cfRule type="cellIs" dxfId="98" priority="110" operator="lessThan">
      <formula>1</formula>
    </cfRule>
    <cfRule type="expression" dxfId="97" priority="111">
      <formula>$F$31&lt;1</formula>
    </cfRule>
    <cfRule type="expression" dxfId="96" priority="112">
      <formula>$AN$58&gt;1</formula>
    </cfRule>
  </conditionalFormatting>
  <conditionalFormatting sqref="W31:X31">
    <cfRule type="cellIs" dxfId="95" priority="107" operator="lessThan">
      <formula>1</formula>
    </cfRule>
    <cfRule type="expression" dxfId="94" priority="108">
      <formula>$F$31&lt;1</formula>
    </cfRule>
    <cfRule type="expression" dxfId="93" priority="109">
      <formula>$AN$58&gt;1</formula>
    </cfRule>
  </conditionalFormatting>
  <conditionalFormatting sqref="AC33:AD33">
    <cfRule type="expression" dxfId="92" priority="102">
      <formula>$F$33&lt;1</formula>
    </cfRule>
  </conditionalFormatting>
  <conditionalFormatting sqref="AC32:AD32">
    <cfRule type="expression" dxfId="91" priority="101">
      <formula>$F$32&lt;1</formula>
    </cfRule>
  </conditionalFormatting>
  <conditionalFormatting sqref="AC31:AD31">
    <cfRule type="expression" dxfId="90" priority="99">
      <formula>$F$31&lt;1</formula>
    </cfRule>
  </conditionalFormatting>
  <conditionalFormatting sqref="N30:P30">
    <cfRule type="expression" dxfId="89" priority="91">
      <formula>$F$30&lt;1</formula>
    </cfRule>
    <cfRule type="expression" dxfId="88" priority="92">
      <formula>$AN$58&gt;1</formula>
    </cfRule>
  </conditionalFormatting>
  <conditionalFormatting sqref="Q30:S30">
    <cfRule type="expression" dxfId="87" priority="89">
      <formula>$AN$58&gt;1</formula>
    </cfRule>
    <cfRule type="expression" dxfId="86" priority="90">
      <formula>$F$30&lt;1</formula>
    </cfRule>
  </conditionalFormatting>
  <conditionalFormatting sqref="T30:V30">
    <cfRule type="cellIs" dxfId="85" priority="86" operator="lessThan">
      <formula>1</formula>
    </cfRule>
    <cfRule type="expression" dxfId="84" priority="87">
      <formula>$F$30&lt;1</formula>
    </cfRule>
    <cfRule type="expression" dxfId="83" priority="88">
      <formula>$AN$58&gt;1</formula>
    </cfRule>
  </conditionalFormatting>
  <conditionalFormatting sqref="W30:X30">
    <cfRule type="cellIs" dxfId="82" priority="83" operator="lessThan">
      <formula>1</formula>
    </cfRule>
    <cfRule type="expression" dxfId="81" priority="84">
      <formula>$F$30&lt;1</formula>
    </cfRule>
    <cfRule type="expression" dxfId="80" priority="85">
      <formula>$AN$58&gt;1</formula>
    </cfRule>
  </conditionalFormatting>
  <conditionalFormatting sqref="AC30:AD30">
    <cfRule type="expression" dxfId="79" priority="82">
      <formula>$F$30&lt;1</formula>
    </cfRule>
  </conditionalFormatting>
  <conditionalFormatting sqref="N29:P29">
    <cfRule type="expression" dxfId="78" priority="80">
      <formula>$F$29&lt;1</formula>
    </cfRule>
    <cfRule type="expression" dxfId="77" priority="81">
      <formula>$AN$58&gt;1</formula>
    </cfRule>
  </conditionalFormatting>
  <conditionalFormatting sqref="Q29:S29">
    <cfRule type="expression" dxfId="76" priority="78">
      <formula>$AN$58&gt;1</formula>
    </cfRule>
    <cfRule type="expression" dxfId="75" priority="79">
      <formula>$F$29&lt;1</formula>
    </cfRule>
  </conditionalFormatting>
  <conditionalFormatting sqref="T29:V29">
    <cfRule type="cellIs" dxfId="74" priority="75" operator="lessThan">
      <formula>1</formula>
    </cfRule>
    <cfRule type="expression" dxfId="73" priority="76">
      <formula>$F$29&lt;1</formula>
    </cfRule>
    <cfRule type="expression" dxfId="72" priority="77">
      <formula>$AN$58&gt;1</formula>
    </cfRule>
  </conditionalFormatting>
  <conditionalFormatting sqref="W29:X29">
    <cfRule type="cellIs" dxfId="71" priority="72" operator="lessThan">
      <formula>1</formula>
    </cfRule>
    <cfRule type="expression" dxfId="70" priority="73">
      <formula>$F$29&lt;1</formula>
    </cfRule>
    <cfRule type="expression" dxfId="69" priority="74">
      <formula>$AN$58&gt;1</formula>
    </cfRule>
  </conditionalFormatting>
  <conditionalFormatting sqref="AC29:AD29">
    <cfRule type="expression" dxfId="68" priority="71">
      <formula>$F$29&lt;1</formula>
    </cfRule>
  </conditionalFormatting>
  <conditionalFormatting sqref="N28:P28">
    <cfRule type="expression" dxfId="67" priority="69">
      <formula>$F$28&lt;1</formula>
    </cfRule>
    <cfRule type="expression" dxfId="66" priority="70">
      <formula>$AN$58&gt;1</formula>
    </cfRule>
  </conditionalFormatting>
  <conditionalFormatting sqref="Q28:S28">
    <cfRule type="expression" dxfId="65" priority="67">
      <formula>$AN$58&gt;1</formula>
    </cfRule>
    <cfRule type="expression" dxfId="64" priority="68">
      <formula>$F$28&lt;1</formula>
    </cfRule>
  </conditionalFormatting>
  <conditionalFormatting sqref="T28:V28">
    <cfRule type="cellIs" dxfId="63" priority="64" operator="lessThan">
      <formula>1</formula>
    </cfRule>
    <cfRule type="expression" dxfId="62" priority="65">
      <formula>$F$28&lt;1</formula>
    </cfRule>
    <cfRule type="expression" dxfId="61" priority="66">
      <formula>$AN$58&gt;1</formula>
    </cfRule>
  </conditionalFormatting>
  <conditionalFormatting sqref="W28:X28">
    <cfRule type="cellIs" dxfId="60" priority="61" operator="lessThan">
      <formula>1</formula>
    </cfRule>
    <cfRule type="expression" dxfId="59" priority="62">
      <formula>$F$28&lt;1</formula>
    </cfRule>
    <cfRule type="expression" dxfId="58" priority="63">
      <formula>$AN$58&gt;1</formula>
    </cfRule>
  </conditionalFormatting>
  <conditionalFormatting sqref="AC28:AD28">
    <cfRule type="expression" dxfId="57" priority="60">
      <formula>$F$28&lt;1</formula>
    </cfRule>
  </conditionalFormatting>
  <conditionalFormatting sqref="Y28:AB33">
    <cfRule type="expression" dxfId="56" priority="26">
      <formula>$AN$58=0</formula>
    </cfRule>
    <cfRule type="expression" dxfId="55" priority="27">
      <formula>$AN$58&gt;1</formula>
    </cfRule>
  </conditionalFormatting>
  <conditionalFormatting sqref="B56:X58">
    <cfRule type="expression" dxfId="54" priority="25">
      <formula>$F$33&lt;1</formula>
    </cfRule>
  </conditionalFormatting>
  <conditionalFormatting sqref="B59:X61">
    <cfRule type="expression" dxfId="53" priority="24">
      <formula>$F$32&lt;1</formula>
    </cfRule>
  </conditionalFormatting>
  <conditionalFormatting sqref="B62:X64">
    <cfRule type="expression" dxfId="52" priority="23">
      <formula>$F$31&lt;1</formula>
    </cfRule>
  </conditionalFormatting>
  <conditionalFormatting sqref="B65:X67">
    <cfRule type="expression" dxfId="51" priority="22">
      <formula>$F$30&lt;1</formula>
    </cfRule>
  </conditionalFormatting>
  <conditionalFormatting sqref="B68:X70">
    <cfRule type="expression" dxfId="50" priority="21">
      <formula>$F$29&lt;1</formula>
    </cfRule>
  </conditionalFormatting>
  <conditionalFormatting sqref="B71:X73">
    <cfRule type="expression" dxfId="49" priority="20">
      <formula>$F$28&lt;1</formula>
    </cfRule>
  </conditionalFormatting>
  <conditionalFormatting sqref="T116:U116">
    <cfRule type="expression" dxfId="48" priority="19">
      <formula>$F$33&lt;1</formula>
    </cfRule>
  </conditionalFormatting>
  <conditionalFormatting sqref="S114:T114">
    <cfRule type="expression" dxfId="47" priority="18">
      <formula>$F$33&lt;1</formula>
    </cfRule>
  </conditionalFormatting>
  <conditionalFormatting sqref="P111:Q111">
    <cfRule type="expression" dxfId="46" priority="17">
      <formula>$F$33&lt;1</formula>
    </cfRule>
  </conditionalFormatting>
  <conditionalFormatting sqref="O109:P109">
    <cfRule type="expression" dxfId="45" priority="16">
      <formula>$F$33&lt;1</formula>
    </cfRule>
  </conditionalFormatting>
  <conditionalFormatting sqref="M107:N107">
    <cfRule type="expression" dxfId="44" priority="15">
      <formula>$F$33&lt;1</formula>
    </cfRule>
  </conditionalFormatting>
  <conditionalFormatting sqref="K105:L105">
    <cfRule type="expression" dxfId="43" priority="14">
      <formula>$F$32&lt;1</formula>
    </cfRule>
  </conditionalFormatting>
  <conditionalFormatting sqref="J103:K103">
    <cfRule type="expression" dxfId="42" priority="13">
      <formula>$F$31&lt;1</formula>
    </cfRule>
  </conditionalFormatting>
  <conditionalFormatting sqref="I100:J100">
    <cfRule type="expression" dxfId="41" priority="12">
      <formula>$F$30&lt;1</formula>
    </cfRule>
  </conditionalFormatting>
  <conditionalFormatting sqref="H97:I97">
    <cfRule type="expression" dxfId="40" priority="11">
      <formula>$F$29&lt;1</formula>
    </cfRule>
  </conditionalFormatting>
  <conditionalFormatting sqref="F94:G94">
    <cfRule type="expression" dxfId="39" priority="10">
      <formula>$F$28&lt;1</formula>
    </cfRule>
  </conditionalFormatting>
  <conditionalFormatting sqref="H7">
    <cfRule type="expression" dxfId="38" priority="9">
      <formula>$F$9&lt;1</formula>
    </cfRule>
  </conditionalFormatting>
  <conditionalFormatting sqref="I32">
    <cfRule type="expression" dxfId="37" priority="6" stopIfTrue="1">
      <formula>$F$32&lt;1</formula>
    </cfRule>
    <cfRule type="expression" dxfId="36" priority="7" stopIfTrue="1">
      <formula>$AQ$65&lt;$I$32</formula>
    </cfRule>
  </conditionalFormatting>
  <conditionalFormatting sqref="AE28:AF31">
    <cfRule type="expression" dxfId="35" priority="1">
      <formula>$AO$6=1</formula>
    </cfRule>
  </conditionalFormatting>
  <dataValidations count="7">
    <dataValidation type="list" allowBlank="1" showInputMessage="1" showErrorMessage="1" sqref="AC27:AD27">
      <formula1>$BA$43:$BA$44</formula1>
    </dataValidation>
    <dataValidation type="list" allowBlank="1" showInputMessage="1" showErrorMessage="1" sqref="I28">
      <formula1>$AW$61:$AW$65</formula1>
    </dataValidation>
    <dataValidation type="list" allowBlank="1" showInputMessage="1" showErrorMessage="1" sqref="I29">
      <formula1>$AV$61:$AV$65</formula1>
    </dataValidation>
    <dataValidation type="list" allowBlank="1" showInputMessage="1" showErrorMessage="1" sqref="I30">
      <formula1>$AU$61:$AU$65</formula1>
    </dataValidation>
    <dataValidation type="list" allowBlank="1" showInputMessage="1" showErrorMessage="1" sqref="I31">
      <formula1>$AT$61:$AT$65</formula1>
    </dataValidation>
    <dataValidation type="list" allowBlank="1" showInputMessage="1" showErrorMessage="1" sqref="I32">
      <formula1>$AS$61:$AS$65</formula1>
    </dataValidation>
    <dataValidation type="list" allowBlank="1" showInputMessage="1" showErrorMessage="1" sqref="I33">
      <formula1>$AR$61:$AR$65</formula1>
    </dataValidation>
  </dataValidations>
  <pageMargins left="0.7" right="0.7" top="0.75" bottom="0.75" header="0.3" footer="0.3"/>
  <pageSetup paperSize="9" orientation="portrait" r:id="rId1"/>
  <ignoredErrors>
    <ignoredError sqref="H7 G28:H30 Q31:Q33 T33 W33 N28:N33 Q28:Q30 T28:T30 W28:W30 AF30:AF31 B56:B73 C56 AC28:AC32 G33:H33 G31:H32 AC33 I100 J103 K105 S114 H97 F94" evalError="1"/>
    <ignoredError sqref="C59 C62 C65 C68 C71" evalError="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locked="0" defaultSize="0" autoLine="0" autoPict="0">
                <anchor moveWithCells="1">
                  <from>
                    <xdr:col>1</xdr:col>
                    <xdr:colOff>2499360</xdr:colOff>
                    <xdr:row>1</xdr:row>
                    <xdr:rowOff>213360</xdr:rowOff>
                  </from>
                  <to>
                    <xdr:col>5</xdr:col>
                    <xdr:colOff>1021080</xdr:colOff>
                    <xdr:row>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locked="0" defaultSize="0" autoLine="0" autoPict="0">
                <anchor moveWithCells="1">
                  <from>
                    <xdr:col>1</xdr:col>
                    <xdr:colOff>2491740</xdr:colOff>
                    <xdr:row>3</xdr:row>
                    <xdr:rowOff>0</xdr:rowOff>
                  </from>
                  <to>
                    <xdr:col>5</xdr:col>
                    <xdr:colOff>998220</xdr:colOff>
                    <xdr:row>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6" name="Drop Down 5">
              <controlPr locked="0" defaultSize="0" autoLine="0" autoPict="0">
                <anchor moveWithCells="1">
                  <from>
                    <xdr:col>1</xdr:col>
                    <xdr:colOff>2491740</xdr:colOff>
                    <xdr:row>4</xdr:row>
                    <xdr:rowOff>0</xdr:rowOff>
                  </from>
                  <to>
                    <xdr:col>5</xdr:col>
                    <xdr:colOff>998220</xdr:colOff>
                    <xdr:row>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7" name="Drop Down 6">
              <controlPr locked="0" defaultSize="0" autoLine="0" autoPict="0">
                <anchor moveWithCells="1">
                  <from>
                    <xdr:col>1</xdr:col>
                    <xdr:colOff>2491740</xdr:colOff>
                    <xdr:row>5</xdr:row>
                    <xdr:rowOff>0</xdr:rowOff>
                  </from>
                  <to>
                    <xdr:col>5</xdr:col>
                    <xdr:colOff>998220</xdr:colOff>
                    <xdr:row>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8" name="Drop Down 7">
              <controlPr locked="0" defaultSize="0" autoLine="0" autoPict="0">
                <anchor moveWithCells="1">
                  <from>
                    <xdr:col>1</xdr:col>
                    <xdr:colOff>2491740</xdr:colOff>
                    <xdr:row>6</xdr:row>
                    <xdr:rowOff>0</xdr:rowOff>
                  </from>
                  <to>
                    <xdr:col>5</xdr:col>
                    <xdr:colOff>998220</xdr:colOff>
                    <xdr:row>7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0 f 6 6 0 9 6 - 0 1 6 4 - 4 3 b 6 - b b a e - 6 0 0 7 6 9 f f 6 b d 2 "   x m l n s = " h t t p : / / s c h e m a s . m i c r o s o f t . c o m / D a t a M a s h u p " > A A A A A P k E A A B Q S w M E F A A C A A g A I H F 5 U y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C B x e V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g c X l T l h t + P e 8 B A A D T B A A A E w A c A E Z v c m 1 1 b G F z L 1 N l Y 3 R p b 2 4 x L m 0 g o h g A K K A U A A A A A A A A A A A A A A A A A A A A A A A A A A A A z Z F N a 1 N B F I b 3 g f y H I W 5 S y N y P 3 I / k W t x Y N 2 5 E M O B C R G b m n m m C y d x 4 7 1 z T E A K 2 g i 4 K i o J Q X L k Q 1 0 E t x o / U v 3 D m H z m 3 a U G t d K E g H R h m m P O e c 5 7 z T g F C D z J F b q 1 P f 7 N e q 9 e K P s s h J Z c a N 9 j D w T b T W X 6 V F X C P y 4 7 0 o t C n g k u P h n 6 c U t 4 J E h o x z i M e R S n z w w a 5 Q o a g 6 z V i F x 6 Y X b O H R + Y p r n C J X 2 z s N n D n J t u G Z n X Z y p Q G p Y t m o 6 / 1 u L j s u p P J x O F M 3 R 8 4 e e m O 8 y w t h S 5 c U e Y 5 K D F 1 B X c b G x v 1 2 k D 9 u c F 5 9 M B i 8 J P I o x 0 p U x o G g a B J B I I K n 8 u o 6 w X M k 9 4 / 0 k + Z S m G n Q l c w K d w H Z a a h c N u B 0 9 e j 4 V + D x z z q d B M Z U k 8 w a 3 t i 6 b v g C w p h m I I f h 5 a 8 e 3 F t T 4 N Y e C k H 2 m W p t P R t j y Z h 5 N M 4 6 f i S R + 0 Y g F 8 k e n x t H p t H V r F P 8 D 0 u 8 K t 5 Z v a I V S 6 I 2 c V D / I B H + B F X 5 v n / g G 6 t q 1 9 j m n m 2 5 O 9 d Z t 7 8 T h W 7 e 6 K z 9 A f 4 C b 9 Z z N X x X p l 9 / E x s y h K / V 7 w 9 x o f g 9 H K m C p n l o 6 1 s W I 5 U b z q G o n n c o z W b W Q O q C R s t o u 0 7 0 b C j 5 y 1 i n 1 / Z s Z d V X / P E B q 8 r H Y d O l b q O v j y 1 C h d n U 0 8 s J f g O X x B 8 g 2 / P S n 7 l X u L h q U S V I w 7 5 f P 7 T B 5 4 / 5 u Y P U E s B A i 0 A F A A C A A g A I H F 5 U y 2 n d / S o A A A A + A A A A B I A A A A A A A A A A A A A A A A A A A A A A E N v b m Z p Z y 9 Q Y W N r Y W d l L n h t b F B L A Q I t A B Q A A g A I A C B x e V M P y u m r p A A A A O k A A A A T A A A A A A A A A A A A A A A A A P Q A A A B b Q 2 9 u d G V u d F 9 U e X B l c 1 0 u e G 1 s U E s B A i 0 A F A A C A A g A I H F 5 U 5 Y b f j 3 v A Q A A 0 w Q A A B M A A A A A A A A A A A A A A A A A 5 Q E A A E Z v c m 1 1 b G F z L 1 N l Y 3 R p b 2 4 x L m 1 Q S w U G A A A A A A M A A w D C A A A A I Q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O x g A A A A A A A A Z G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T m F 2 a W d h d G 9 y Q m F z Z V 9 i Z j d m M D U 0 M S 1 j Y m Y w L T Q x N m Q t Y j c z O S 0 1 Y W J i N W I 1 N W R h M T Q 8 L 0 l 0 Z W 1 Q Y X R o P j w v S X R l b U x v Y 2 F 0 a W 9 u P j x T d G F i b G V F b n R y a W V z P j x F b n R y e S B U e X B l P S J J c 1 B y a X Z h d G U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2 J m N 2 Y w N T Q x L W N i Z j A t N D E 2 Z C 1 i N z M 5 L T V h Y m I 1 Y j U 1 Z G E x N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Z p Z 2 F 0 b 3 J C Y X N l X 2 V h N m U x O T U w L T d m Z m Q t N D M z Y y 0 5 N W V j L W M x Y m Y 1 O D A z Y T B m M D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Z W E 2 Z T E 5 N T A t N 2 Z m Z C 0 0 M z N j L T k 1 Z W M t Y z F i Z j U 4 M D N h M G Y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m l n Y X R v c k J h c 2 V f N m I 1 N z g 5 Z j Q t M G N h M C 0 0 O W Z k L T h l M W M t Z T Q 0 Z G U x N j Q z Y T A 4 P C 9 J d G V t U G F 0 a D 4 8 L 0 l 0 Z W 1 M b 2 N h d G l v b j 4 8 U 3 R h Y m x l R W 5 0 c m l l c z 4 8 R W 5 0 c n k g V H l w Z T 0 i S X N Q c m l 2 Y X R l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b W V V c G R h d G V k Q W Z 0 Z X J G a W x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F 2 a W d h d G 9 y Q m F z Z V 8 2 Y j U 3 O D l m N C 0 w Y 2 E w L T Q 5 Z m Q t O G U x Y y 1 l N D R k Z T E 2 N D N h M D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2 a W d h d G 9 y Q m F z Z V 9 k M z Z j M G R i Z S 0 4 Y W R m L T Q 5 M j A t O T Q 1 M S 0 2 O T c x Z m I 1 M j Z l Z W I 8 L 0 l 0 Z W 1 Q Y X R o P j w v S X R l b U x v Y 2 F 0 a W 9 u P j x T d G F i b G V F b n R y a W V z P j x F b n R y e S B U e X B l P S J J c 1 B y a X Z h d G U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2 Q z N m M w Z G J l L T h h Z G Y t N D k y M C 0 5 N D U x L T Y 5 N z F m Y j U y N m V l Y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E l O D M l R D E l O D A l R D E l O D E l R D E l O E I l M j A l R D A l Q j I l R D A l Q j A l R D A l Q k I l R D E l O E U l R D E l O D I l M j A l R D A l Q k Q l R D A l Q j A l M j A l R D E l O D E l R D A l Q j U l R D A l Q j M l R D A l Q k U l R D A l Q j Q l R D A l Q k Q l R D E l O E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Q m t G D 0 Y D R g d G L X 9 C y 0 L D Q u 9 G O 0 Y J f 0 L 3 Q s F / R g d C 1 0 L P Q v t C 0 0 L 3 R j y I g L z 4 8 R W 5 0 c n k g V H l w Z T 0 i R m l s b G V k Q 2 9 t c G x l d G V S Z X N 1 b H R U b 1 d v c m t z a G V l d C I g V m F s d W U 9 I m w x I i A v P j x F b n R y e S B U e X B l P S J R d W V y e U l E I i B W Y W x 1 Z T 0 i c z k w N z l j N m R j L T k 1 Z T A t N G J m O S 1 i M z I y L W Z m N D c w N z Y 0 M m M y O C I g L z 4 8 R W 5 0 c n k g V H l w Z T 0 i R m l s b E V y c m 9 y Q 2 9 1 b n Q i I F Z h b H V l P S J s M C I g L z 4 8 R W 5 0 c n k g V H l w Z T 0 i R m l s b E x h c 3 R V c G R h d G V k I i B W Y W x 1 Z T 0 i Z D I w M j E t M T E t M j V U M T E 6 M D k 6 M D E u N z k 2 M T U x M l o i I C 8 + P E V u d H J 5 I F R 5 c G U 9 I k Z p b G x F c n J v c k N v Z G U i I F Z h b H V l P S J z V W 5 r b m 9 3 b i I g L z 4 8 R W 5 0 c n k g V H l w Z T 0 i R m l s b E N v b H V t b l R 5 c G V z I i B W Y W x 1 Z T 0 i c 0 J n T U d C Z 1 U 9 I i A v P j x F b n R y e S B U e X B l P S J G a W x s Q 2 9 s d W 1 u T m F t Z X M i I F Z h b H V l P S J z W y Z x d W 9 0 O 9 C a 0 L 7 Q t C Z x d W 9 0 O y w m c X V v d D v Q l d C 0 0 L j Q v d C 4 0 Y Y m c X V v d D s s J n F 1 b 3 Q 7 0 J L Q s N C 7 0 Y 7 R g t C w J n F 1 b 3 Q 7 L C Z x d W 9 0 O 9 C a 0 Y P R g N G B I N C m 0 J E g 0 K D Q p C Z x d W 9 0 O y w m c X V v d D v Q m N C 3 0 L z Q t d C 9 0 L X Q v d C 4 0 L U m c X V v d D t d I i A v P j x F b n R y e S B U e X B l P S J G a W x s Q 2 9 1 b n Q i I F Z h b H V l P S J s M z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r R g 9 G A 0 Y H R i y D Q s t C w 0 L v R j t G C I N C 9 0 L A g 0 Y H Q t d C z 0 L 7 Q t N C 9 0 Y 8 v 0 J j Q t 9 C 8 0 L X Q v d C 1 0 L 3 Q v d G L 0 L k g 0 Y L Q u N C / L n v Q m t C + 0 L Q s M H 0 m c X V v d D s s J n F 1 b 3 Q 7 U 2 V j d G l v b j E v 0 J r R g 9 G A 0 Y H R i y D Q s t C w 0 L v R j t G C I N C 9 0 L A g 0 Y H Q t d C z 0 L 7 Q t N C 9 0 Y 8 v 0 J j Q t 9 C 8 0 L X Q v d C 1 0 L 3 Q v d G L 0 L k g 0 Y L Q u N C / L n v Q l d C 0 0 L j Q v d C 4 0 Y Y s M X 0 m c X V v d D s s J n F 1 b 3 Q 7 U 2 V j d G l v b j E v 0 J r R g 9 G A 0 Y H R i y D Q s t C w 0 L v R j t G C I N C 9 0 L A g 0 Y H Q t d C z 0 L 7 Q t N C 9 0 Y 8 v 0 J j Q t 9 C 8 0 L X Q v d C 1 0 L 3 Q v d G L 0 L k g 0 Y L Q u N C / L n v Q k t C w 0 L v R j t G C 0 L A s M n 0 m c X V v d D s s J n F 1 b 3 Q 7 U 2 V j d G l v b j E v 0 J r R g 9 G A 0 Y H R i y D Q s t C w 0 L v R j t G C I N C 9 0 L A g 0 Y H Q t d C z 0 L 7 Q t N C 9 0 Y 8 v 0 J j Q t 9 C 8 0 L X Q v d C 1 0 L 3 Q v d G L 0 L k g 0 Y L Q u N C / L n v Q m t G D 0 Y D R g S D Q p t C R I N C g 0 K Q s M 3 0 m c X V v d D s s J n F 1 b 3 Q 7 U 2 V j d G l v b j E v 0 J r R g 9 G A 0 Y H R i y D Q s t C w 0 L v R j t G C I N C 9 0 L A g 0 Y H Q t d C z 0 L 7 Q t N C 9 0 Y 8 v 0 J j Q t 9 C 8 0 L X Q v d C 1 0 L 3 Q v d G L 0 L k g 0 Y L Q u N C / L n v Q m N C 3 0 L z Q t d C 9 0 L X Q v d C 4 0 L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0 J r R g 9 G A 0 Y H R i y D Q s t C w 0 L v R j t G C I N C 9 0 L A g 0 Y H Q t d C z 0 L 7 Q t N C 9 0 Y 8 v 0 J j Q t 9 C 8 0 L X Q v d C 1 0 L 3 Q v d G L 0 L k g 0 Y L Q u N C / L n v Q m t C + 0 L Q s M H 0 m c X V v d D s s J n F 1 b 3 Q 7 U 2 V j d G l v b j E v 0 J r R g 9 G A 0 Y H R i y D Q s t C w 0 L v R j t G C I N C 9 0 L A g 0 Y H Q t d C z 0 L 7 Q t N C 9 0 Y 8 v 0 J j Q t 9 C 8 0 L X Q v d C 1 0 L 3 Q v d G L 0 L k g 0 Y L Q u N C / L n v Q l d C 0 0 L j Q v d C 4 0 Y Y s M X 0 m c X V v d D s s J n F 1 b 3 Q 7 U 2 V j d G l v b j E v 0 J r R g 9 G A 0 Y H R i y D Q s t C w 0 L v R j t G C I N C 9 0 L A g 0 Y H Q t d C z 0 L 7 Q t N C 9 0 Y 8 v 0 J j Q t 9 C 8 0 L X Q v d C 1 0 L 3 Q v d G L 0 L k g 0 Y L Q u N C / L n v Q k t C w 0 L v R j t G C 0 L A s M n 0 m c X V v d D s s J n F 1 b 3 Q 7 U 2 V j d G l v b j E v 0 J r R g 9 G A 0 Y H R i y D Q s t C w 0 L v R j t G C I N C 9 0 L A g 0 Y H Q t d C z 0 L 7 Q t N C 9 0 Y 8 v 0 J j Q t 9 C 8 0 L X Q v d C 1 0 L 3 Q v d G L 0 L k g 0 Y L Q u N C / L n v Q m t G D 0 Y D R g S D Q p t C R I N C g 0 K Q s M 3 0 m c X V v d D s s J n F 1 b 3 Q 7 U 2 V j d G l v b j E v 0 J r R g 9 G A 0 Y H R i y D Q s t C w 0 L v R j t G C I N C 9 0 L A g 0 Y H Q t d C z 0 L 7 Q t N C 9 0 Y 8 v 0 J j Q t 9 C 8 0 L X Q v d C 1 0 L 3 Q v d G L 0 L k g 0 Y L Q u N C / L n v Q m N C 3 0 L z Q t d C 9 0 L X Q v d C 4 0 L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E l O D M l R D E l O D A l R D E l O D E l R D E l O E I l M j A l R D A l Q j I l R D A l Q j A l R D A l Q k I l R D E l O E U l R D E l O D I l M j A l R D A l Q k Q l R D A l Q j A l M j A l R D E l O D E l R D A l Q j U l R D A l Q j M l R D A l Q k U l R D A l Q j Q l R D A l Q k Q l R D E l O E Y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E l O D M l R D E l O D A l R D E l O D E l R D E l O E I l M j A l R D A l Q j I l R D A l Q j A l R D A l Q k I l R D E l O E U l R D E l O D I l M j A l R D A l Q k Q l R D A l Q j A l M j A l R D E l O D E l R D A l Q j U l R D A l Q j M l R D A l Q k U l R D A l Q j Q l R D A l Q k Q l R D E l O E Y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D O 4 3 u W G s p N p s 3 + R y U Z I w U A A A A A A g A A A A A A A 2 Y A A M A A A A A Q A A A A m + K V j U Z j l X S t c a j I B c H K g Q A A A A A E g A A A o A A A A B A A A A C h t J U 5 q 6 d H 5 V V P w I 2 S n M S n U A A A A O + g d q Q u 5 e m m j s C Z q M v I j k T s E p 0 f S V + 9 q n L a j s n l 3 C b u H j + + l 5 s 8 i c P 4 M M i t t j 1 j 2 v R 6 4 h 5 l T 1 z 6 D k B S u q / a s c s s i l + Q f w f A 6 8 x Z X d c v q F 8 5 F A A A A D W Q 5 x G q 1 g H x l b m i f B y 0 7 t P M z 5 E F < / D a t a M a s h u p > 
</file>

<file path=customXml/itemProps1.xml><?xml version="1.0" encoding="utf-8"?>
<ds:datastoreItem xmlns:ds="http://schemas.openxmlformats.org/officeDocument/2006/customXml" ds:itemID="{6EBAE52A-E37A-45B3-B73E-E50B35F524B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Main</vt:lpstr>
      <vt:lpstr>TopLine XL 2019</vt:lpstr>
      <vt:lpstr>TopLine XL</vt:lpstr>
      <vt:lpstr>TopLine L 2020</vt:lpstr>
      <vt:lpstr>TopLine L</vt:lpstr>
      <vt:lpstr>WL L</vt:lpstr>
      <vt:lpstr>AVT фасады</vt:lpstr>
      <vt:lpstr>AvanTech YOU</vt:lpstr>
      <vt:lpstr>InnoTech Atira</vt:lpstr>
      <vt:lpstr>Quadro</vt:lpstr>
      <vt:lpstr>Actro &amp; Quadro YOU</vt:lpstr>
      <vt:lpstr>Расчет веса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2021-11-25T11:10:06Z</dcterms:modified>
</cp:coreProperties>
</file>